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305" tabRatio="602" activeTab="4"/>
  </bookViews>
  <sheets>
    <sheet name="P&amp;L" sheetId="1" r:id="rId1"/>
    <sheet name="B.Sheet" sheetId="2" r:id="rId2"/>
    <sheet name="Equity" sheetId="3" r:id="rId3"/>
    <sheet name="C.Flow" sheetId="4" r:id="rId4"/>
    <sheet name="Note" sheetId="5" r:id="rId5"/>
  </sheets>
  <externalReferences>
    <externalReference r:id="rId8"/>
  </externalReferences>
  <definedNames>
    <definedName name="_xlnm.Print_Area" localSheetId="4">'Note'!$A$1:$K$311</definedName>
  </definedNames>
  <calcPr fullCalcOnLoad="1"/>
</workbook>
</file>

<file path=xl/sharedStrings.xml><?xml version="1.0" encoding="utf-8"?>
<sst xmlns="http://schemas.openxmlformats.org/spreadsheetml/2006/main" count="468" uniqueCount="353">
  <si>
    <t>YLI HOLDINGS BERHAD</t>
  </si>
  <si>
    <t>RM'000</t>
  </si>
  <si>
    <t>Finance cost</t>
  </si>
  <si>
    <t xml:space="preserve">YLI HOLDINGS BERHAD  </t>
  </si>
  <si>
    <t>3 months ended</t>
  </si>
  <si>
    <t>Expenses excluding finance cost and tax</t>
  </si>
  <si>
    <t>Other operating income</t>
  </si>
  <si>
    <t>Profit from operations</t>
  </si>
  <si>
    <t>Profit from ordinary activities before tax</t>
  </si>
  <si>
    <t>Tax</t>
  </si>
  <si>
    <t>-</t>
  </si>
  <si>
    <t>Profit from ordinary activities after tax</t>
  </si>
  <si>
    <t>Minority interest</t>
  </si>
  <si>
    <t>Net profit for the period</t>
  </si>
  <si>
    <t>Earnings per share :</t>
  </si>
  <si>
    <t>sen</t>
  </si>
  <si>
    <t>basic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</si>
  <si>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</si>
  <si>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</si>
  <si>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</si>
  <si>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</si>
  <si>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</si>
  <si>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</si>
  <si>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</si>
  <si>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</si>
  <si>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Net current assets</t>
  </si>
  <si>
    <t>Share capital</t>
  </si>
  <si>
    <t>Share premium</t>
  </si>
  <si>
    <t>Deferred taxation</t>
  </si>
  <si>
    <t>Non current assets</t>
  </si>
  <si>
    <t>Less: Current liabilities</t>
  </si>
  <si>
    <t>Less: Non current liabilities</t>
  </si>
  <si>
    <t>Capital and reserves</t>
  </si>
  <si>
    <t>(The Condensed Consolidated Balance Sheet should be read in conjunction with the Annual</t>
  </si>
  <si>
    <t>RM</t>
  </si>
  <si>
    <t>Interest received</t>
  </si>
  <si>
    <t>Net proceeds from issuance of share capital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</si>
  <si>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</si>
  <si>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</si>
  <si>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</si>
  <si>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</si>
  <si>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</si>
  <si>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</si>
  <si>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</si>
  <si>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</si>
  <si>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</si>
  <si>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</si>
  <si>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</si>
  <si>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</si>
  <si>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</si>
  <si>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</si>
  <si>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</si>
  <si>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</si>
  <si>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</si>
  <si>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>exercise of Share option</t>
  </si>
  <si>
    <t>Revenue</t>
  </si>
  <si>
    <t>Notes to the Financial Information</t>
  </si>
  <si>
    <t>Basis of preparation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</si>
  <si>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</si>
  <si>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</si>
  <si>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</si>
  <si>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</si>
  <si>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</si>
  <si>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</si>
  <si>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</si>
  <si>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</si>
  <si>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</si>
  <si>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</si>
  <si>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</si>
  <si>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</si>
  <si>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</si>
  <si>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</si>
  <si>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</si>
  <si>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Basic earnings per share</t>
  </si>
  <si>
    <t>Diluted earnings per share</t>
  </si>
  <si>
    <t>8.</t>
  </si>
  <si>
    <t>Carrying amount of revalued assets - Property, plant and equipment</t>
  </si>
  <si>
    <t>9.</t>
  </si>
  <si>
    <t>(a)</t>
  </si>
  <si>
    <t>(b)</t>
  </si>
  <si>
    <t>10.</t>
  </si>
  <si>
    <t>11.</t>
  </si>
  <si>
    <t>Current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</si>
  <si>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</si>
  <si>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</si>
  <si>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</si>
  <si>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</si>
  <si>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</si>
  <si>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</si>
  <si>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</si>
  <si>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Analysed as follows:</t>
  </si>
  <si>
    <t>-   Property, plant and equipment</t>
  </si>
  <si>
    <t>16.</t>
  </si>
  <si>
    <t>17.</t>
  </si>
  <si>
    <t>Financial Instruments with Off Balance Sheet Risk</t>
  </si>
  <si>
    <t>There were no financial instruments with off balance sheet risk as at the date of this report.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</si>
  <si>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</si>
  <si>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</si>
  <si>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</si>
  <si>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</si>
  <si>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</si>
  <si>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</si>
  <si>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</si>
  <si>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</si>
  <si>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20.</t>
  </si>
  <si>
    <t>Performance</t>
  </si>
  <si>
    <t>21.</t>
  </si>
  <si>
    <t>Significant post balance sheet event</t>
  </si>
  <si>
    <t>22.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</si>
  <si>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</si>
  <si>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</si>
  <si>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</si>
  <si>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</si>
  <si>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</si>
  <si>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</si>
  <si>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</si>
  <si>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</si>
  <si>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</si>
  <si>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</si>
  <si>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</si>
  <si>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</si>
  <si>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</si>
  <si>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</si>
  <si>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</si>
  <si>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</si>
  <si>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</si>
  <si>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</si>
  <si>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</si>
  <si>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</si>
  <si>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</si>
  <si>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</si>
  <si>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</si>
  <si>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</si>
  <si>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</si>
  <si>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Revaluation and other reserves</t>
  </si>
  <si>
    <t>Retained earnings</t>
  </si>
  <si>
    <t>'000</t>
  </si>
  <si>
    <t>Changes in Contingent Liabilities</t>
  </si>
  <si>
    <t>Not applicable as no profit forecast was required.</t>
  </si>
  <si>
    <t>Company No. 367249 A</t>
  </si>
  <si>
    <t>CONDENSED CONSOLIDATED INCOME STATEMENTS (UNAUDITED)</t>
  </si>
  <si>
    <t>Condensed Consolidated Statement of Changes in Equity (Unaudited)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</si>
  <si>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</si>
  <si>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</si>
  <si>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</si>
  <si>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</si>
  <si>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</si>
  <si>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</si>
  <si>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</si>
  <si>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 xml:space="preserve">      0</t>
  </si>
  <si>
    <t>Short term borrowing</t>
  </si>
  <si>
    <t>Bank and cash balances</t>
  </si>
  <si>
    <t>Fixed deposits with financial institutions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</si>
  <si>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</si>
  <si>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</si>
  <si>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</si>
  <si>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Bank borrowing</t>
  </si>
  <si>
    <t>27.</t>
  </si>
  <si>
    <t>Interest paid</t>
  </si>
  <si>
    <t>CONDENSED CONSOLIDATED BALANCE SHEET (UNAUDITED)</t>
  </si>
  <si>
    <t>Dividend Proposed</t>
  </si>
  <si>
    <t>reserves</t>
  </si>
  <si>
    <t>Not applicable as there was no related party transaction.</t>
  </si>
  <si>
    <t>(ii)</t>
  </si>
  <si>
    <t>Unquoted investment and/or properties</t>
  </si>
  <si>
    <t>28.</t>
  </si>
  <si>
    <t>Marketable Securities</t>
  </si>
  <si>
    <t>At cost</t>
  </si>
  <si>
    <t>At book value</t>
  </si>
  <si>
    <t>At market value</t>
  </si>
  <si>
    <t>Tax expense</t>
  </si>
  <si>
    <t>Current Quarter</t>
  </si>
  <si>
    <t>Year To Date</t>
  </si>
  <si>
    <t>Unusual Items</t>
  </si>
  <si>
    <t>There were no material unusual items for the current financial year to date.</t>
  </si>
  <si>
    <t>Net tangible assets per share (RM)</t>
  </si>
  <si>
    <t>There were no corporate proposals announced but not completed as at the date of issue of this report.</t>
  </si>
  <si>
    <t>Reconciliation of effective tax is as follows :-</t>
  </si>
  <si>
    <t>31/03/2004</t>
  </si>
  <si>
    <t>Jointly controlled entity</t>
  </si>
  <si>
    <t>Marketable securities</t>
  </si>
  <si>
    <t>Share of results of jointly controlled entity</t>
  </si>
  <si>
    <t>Profit from ordinary activities</t>
  </si>
  <si>
    <t>before taxation</t>
  </si>
  <si>
    <t xml:space="preserve">Tax calculated at the Malaysian </t>
  </si>
  <si>
    <t xml:space="preserve">  tax rate of 28%</t>
  </si>
  <si>
    <t xml:space="preserve">Tax effect of expenses not </t>
  </si>
  <si>
    <t xml:space="preserve">  deducted for tax purposes</t>
  </si>
  <si>
    <t>Tax effect of income not subject</t>
  </si>
  <si>
    <t xml:space="preserve">  to tax</t>
  </si>
  <si>
    <t xml:space="preserve">Tax effect of utilisation of </t>
  </si>
  <si>
    <t xml:space="preserve">  reinvestment allowances</t>
  </si>
  <si>
    <t>Difference in tax rate for the first</t>
  </si>
  <si>
    <t xml:space="preserve">  of prior financial year</t>
  </si>
  <si>
    <t xml:space="preserve">  -  current taxation</t>
  </si>
  <si>
    <t xml:space="preserve">  -  deferred taxation</t>
  </si>
  <si>
    <t>Advances to a jointly controlled entity</t>
  </si>
  <si>
    <t>Repayment of short term borrowings</t>
  </si>
  <si>
    <t>Issue of share -</t>
  </si>
  <si>
    <t>Amount owing by jointly controlled entity</t>
  </si>
  <si>
    <t>(Over)/under provision in respect</t>
  </si>
  <si>
    <t>Share of results of jointly controlled entity (refer note 15)</t>
  </si>
  <si>
    <t>Balance As At 1 April 2004</t>
  </si>
  <si>
    <t xml:space="preserve">  subsidiary</t>
  </si>
  <si>
    <t>Tax effect of current year tax loss</t>
  </si>
  <si>
    <t xml:space="preserve">  not recognised</t>
  </si>
  <si>
    <t>There were no purchase or disposal of quoted securities for the period under review.</t>
  </si>
  <si>
    <t>The significant accounting policies and methods of computation adopted for the interim financial report are</t>
  </si>
  <si>
    <t xml:space="preserve">Financial Reporting and paragraph 9.22 of the Bursa Malaysia Securities Berhad Listing Requirements, and </t>
  </si>
  <si>
    <t xml:space="preserve">  RM500,000 of taxable income</t>
  </si>
  <si>
    <t xml:space="preserve">  for Malaysian subsidiaries</t>
  </si>
  <si>
    <t>Deferred tax assets not previously</t>
  </si>
  <si>
    <t xml:space="preserve"> recognised</t>
  </si>
  <si>
    <t>Analysed as follows :-</t>
  </si>
  <si>
    <t>Subsidiary companies</t>
  </si>
  <si>
    <t>Corporate guarantees of RM3.16 million were given to a third party while guarantees of RM1.41 million</t>
  </si>
  <si>
    <t>were given to a bank to secure banking facilities.</t>
  </si>
  <si>
    <t xml:space="preserve">since the last balance sheet date. </t>
  </si>
  <si>
    <t>companies.</t>
  </si>
  <si>
    <t>Tax incentive in overseas</t>
  </si>
  <si>
    <t xml:space="preserve">There were no changes in the nature and estimates of amounts from those of the prior interim periods </t>
  </si>
  <si>
    <t xml:space="preserve">or prior financial years that have a material effect in the current interim period. </t>
  </si>
  <si>
    <t>Authorised and contracted for</t>
  </si>
  <si>
    <t>31/03/2005</t>
  </si>
  <si>
    <t>Cash from operations</t>
  </si>
  <si>
    <t>OPERATING ACTIVITIES</t>
  </si>
  <si>
    <t>Cash receipts from customers</t>
  </si>
  <si>
    <t>Cash paid to suppliers and employees</t>
  </si>
  <si>
    <t>Dividend received</t>
  </si>
  <si>
    <t>Tax paid</t>
  </si>
  <si>
    <t>Net cash flow from operating activities</t>
  </si>
  <si>
    <t>INVESTING ACTIVITIES</t>
  </si>
  <si>
    <t>Property, plant and equipment :</t>
  </si>
  <si>
    <t>additions</t>
  </si>
  <si>
    <t>disposals</t>
  </si>
  <si>
    <t>FINANCING ACTIVITIES</t>
  </si>
  <si>
    <t>Repayment of hire purchase creditors</t>
  </si>
  <si>
    <t>Cash and cash equivalents :</t>
  </si>
  <si>
    <t>at start of year</t>
  </si>
  <si>
    <t>at end of year</t>
  </si>
  <si>
    <t xml:space="preserve">Tax effect of unabsorted </t>
  </si>
  <si>
    <t xml:space="preserve">  capital allowances</t>
  </si>
  <si>
    <t>Year Ended</t>
  </si>
  <si>
    <t>Final Dividend per ordinary share</t>
  </si>
  <si>
    <t>7.00 sen</t>
  </si>
  <si>
    <t>5.04 sen</t>
  </si>
  <si>
    <t>-  Gross</t>
  </si>
  <si>
    <t>-  Net</t>
  </si>
  <si>
    <t>The financial statements of the Group and of the Company adopt the new name of the approved accounting</t>
  </si>
  <si>
    <t>standards in Malaysia, i.e. Financial Reporting Standards ('FRS"), in place of the Malaysian Accounting</t>
  </si>
  <si>
    <t>Standards Board ("MASB") Standards.</t>
  </si>
  <si>
    <t>N/A</t>
  </si>
  <si>
    <t>The interim financial report is unaudited and has been prepared in accordance with FRS 134 Interim</t>
  </si>
  <si>
    <t>As at reporting date,  the jointly controlled entity has yet to commence business operations.</t>
  </si>
  <si>
    <t>diluted  (refer note 28)</t>
  </si>
  <si>
    <t>Condensed Consolidated Cash Flow Statements (Unaudited)</t>
  </si>
  <si>
    <t>for the year ended 31st March 2005)</t>
  </si>
  <si>
    <t>Financial Report for the year ended 31st March 2005)</t>
  </si>
  <si>
    <t>Balance As At 1 April 2005</t>
  </si>
  <si>
    <t xml:space="preserve"> Financial Report for the year ended 31st March 2005.)</t>
  </si>
  <si>
    <t xml:space="preserve"> Annual Financial Report for the year ended 31st March 2005.)</t>
  </si>
  <si>
    <t>should be read in conjunction with the Group's financial statements for the year ended 31 March 2005.</t>
  </si>
  <si>
    <t>consistent with those adopted for the annual financial statements for the year ended 31 March 2005.</t>
  </si>
  <si>
    <t>No dividend was paid for the current interim period.</t>
  </si>
  <si>
    <t>30.06.2005</t>
  </si>
  <si>
    <t>Deposits, bank and cash balances</t>
  </si>
  <si>
    <t>Tax effect of previously</t>
  </si>
  <si>
    <t>unrecognised tax losses</t>
  </si>
  <si>
    <t>unabsorbed capital allowance</t>
  </si>
  <si>
    <t>There were no issuance and repayment of debt and equity securities, share buy backs, share cancellations,</t>
  </si>
  <si>
    <t>shares held as treasury shares and resale of treasury shares for the current financial year to date.</t>
  </si>
  <si>
    <t>Ordinary shares in issue    ('000)</t>
  </si>
  <si>
    <t>*</t>
  </si>
  <si>
    <t>* Calculated based on weighted average number of ordinary shares in issue.</t>
  </si>
  <si>
    <t>Net cash flow used in investing activities</t>
  </si>
  <si>
    <t>Net cash flow used in financing activities</t>
  </si>
  <si>
    <t xml:space="preserve">Note :  Certain comparatives of the cash flow statements had been extended to comply with the </t>
  </si>
  <si>
    <t xml:space="preserve">  change in presentation from indirect method to the direct method.</t>
  </si>
  <si>
    <t>Increase in cash and cash equivalents</t>
  </si>
  <si>
    <t>a valuation carried out by a firm of independent professional valuers in 1994 and 1998 using the open market</t>
  </si>
  <si>
    <t xml:space="preserve">report.  The carrying value of long term leasehold land and short term leasehold land and buildings is based on </t>
  </si>
  <si>
    <t xml:space="preserve">value basis to reflect fair value.  The directors have adopted the transitional provisions in International Accounting </t>
  </si>
  <si>
    <t>Standard No. 16 (Revised): Property, Plant and Equipment as allowed for by the Malaysian Accounting Standards</t>
  </si>
  <si>
    <t xml:space="preserve">Board to retain the carrying amounts of these freehold and leasehold land and buildings on the basis of their </t>
  </si>
  <si>
    <t>previous revaluation subject to the continuing application of current depreciation policy.</t>
  </si>
  <si>
    <t xml:space="preserve">The Group has accounted for its share of results of the jointly controlled entity (37%) in the consolidated financial </t>
  </si>
  <si>
    <t>pre-tax profit as the tax liability which is capped at RM20,000.00 has been recognised in the previous period.</t>
  </si>
  <si>
    <t xml:space="preserve">  tax rate</t>
  </si>
  <si>
    <t>Tax effect of difference in foreign</t>
  </si>
  <si>
    <t>There were no sale of unquoted investment and/or properties for the six months ended 30 September 2005.</t>
  </si>
  <si>
    <t>The Board of Directors do not recommend the payment of any dividend for the 6 months ended 30 September 2005.</t>
  </si>
  <si>
    <t>6 months ended</t>
  </si>
  <si>
    <t>30.09.2005</t>
  </si>
  <si>
    <t>30.09.2004</t>
  </si>
  <si>
    <t xml:space="preserve">The diluted earnings per share for the 6 months ended 30 September 2005 is not presented as the ESOS </t>
  </si>
  <si>
    <t>(a category of dilutive potential ordinary shares) had expired on 29 November 2004.</t>
  </si>
  <si>
    <t>Interim report for the six months ended 30 September 2005</t>
  </si>
  <si>
    <t>30/09/2004</t>
  </si>
  <si>
    <t>30/09/2005</t>
  </si>
  <si>
    <t>6 months ended 30 September 2005</t>
  </si>
  <si>
    <t>6 months ended 30 September 2004</t>
  </si>
  <si>
    <t>Net profit for the 6-months period</t>
  </si>
  <si>
    <t>Balance As At 30 September 2005</t>
  </si>
  <si>
    <t>Balance As At 30 September 2004</t>
  </si>
  <si>
    <t>Profit from ordinary activities after minority interest</t>
  </si>
  <si>
    <t>Total corporate guarantees given by the Company has decreased from RM46.94 million to RM46.84 million</t>
  </si>
  <si>
    <t>Corporate guarantees of RM42.27 million were given to banks to secure bank borrowings of the subsidiary</t>
  </si>
  <si>
    <t>The capital expenditure not provided for in the financial statement as at 30 September 2005 is as follows :-</t>
  </si>
  <si>
    <t>statements by the equity method of accounting.  The Group's share of pre-tax profit of RM1,001,895 for the 6</t>
  </si>
  <si>
    <t xml:space="preserve">months ended 30 September 2005 was derived mainly from other income.  The after tax profit is equivalent to the </t>
  </si>
  <si>
    <t>Investment as at 30 September 2005.</t>
  </si>
  <si>
    <t>30 September 2005</t>
  </si>
  <si>
    <t>29 November 2005</t>
  </si>
  <si>
    <t>Currency translation differences</t>
  </si>
  <si>
    <t>Tax refund</t>
  </si>
  <si>
    <t xml:space="preserve">(i) </t>
  </si>
  <si>
    <t>Acquisition of Yew Lean Industries Sdn Bhd</t>
  </si>
  <si>
    <t xml:space="preserve">On 7 July 2005, the Company acquired 100% equity interest in Yew Lean Industries Sdn Bhd, a private </t>
  </si>
  <si>
    <t>limited company incorporated on 26 July 1993 under the laws of Malaysia, for a total consideration of</t>
  </si>
  <si>
    <t xml:space="preserve">RM2.00.  Yew Lean Industries Sdn Bhd has been dormant since the date of incorporation.  It has an  </t>
  </si>
  <si>
    <t xml:space="preserve">authorised capital of RM25,000,000.00 divided into 25,000,000 ordinary shares of RM1.00 each and an </t>
  </si>
  <si>
    <t>issued and paid up capital of RM2.00 divided into 2 ordinary shares of RM1.00 each.</t>
  </si>
  <si>
    <t>The intended principal activity of Yew Lean Industries Sdn Bhd is marketing and distribution of pipes,</t>
  </si>
  <si>
    <t>accessories and related products of the YLI Group.</t>
  </si>
  <si>
    <t>The said acquisition is not expected to have any material effect on the Group's earnings, net tangible assets,</t>
  </si>
  <si>
    <t>share capital and substantial shareholdings in the current financial year.</t>
  </si>
  <si>
    <t>Acquisition of YLI Corporation Limited</t>
  </si>
  <si>
    <t xml:space="preserve">On 17 August 2005, the Company acquired 100% equity interest in YLI Corporation Limited, a company </t>
  </si>
  <si>
    <t xml:space="preserve">incorporated on 3 August 2005 under the laws of Hong Kong, for a total consideration of HKD1.00.  </t>
  </si>
  <si>
    <t xml:space="preserve">YLI Corporation Limited is a limited company with a paid up capital of HKD1.00.  It has been dormant </t>
  </si>
  <si>
    <t>since the date of incorporation.</t>
  </si>
  <si>
    <t>The acquisition is for the purpose of consolidating all the overseas operations of the Company under one</t>
  </si>
  <si>
    <t>entity.</t>
  </si>
  <si>
    <t>There were no outstanding bank borrowing as at 30 September 2005.</t>
  </si>
  <si>
    <t>Incorporation of Zhangzhou Xinyli Materials Co. Ltd.</t>
  </si>
  <si>
    <t>The principal activity of Zhangzhou Xinyli Materials Co Ltd is manufacturing of raw materials for foundry use.</t>
  </si>
  <si>
    <t xml:space="preserve">The said investment is not expected to have any material effect on the Group's earnings, net tangible assets, </t>
  </si>
  <si>
    <t xml:space="preserve">On 20th October 2005, the Company via YLI Corporation Limited incorporated a wholly-owned subsidiary, </t>
  </si>
  <si>
    <t xml:space="preserve">Group profit before tax for the quarter under review was 2.96% higher than the preceding quarter although sales  </t>
  </si>
  <si>
    <t>Proposed dividend</t>
  </si>
  <si>
    <t>Dividend for the financial year ended</t>
  </si>
  <si>
    <t>31 March 2004</t>
  </si>
  <si>
    <t>31 March 2005</t>
  </si>
  <si>
    <t xml:space="preserve">Zhangzhou Xinyli Materials Co. Ltd., in China.  The issued and paid up capital of Zhangzhou Xinyli Materials </t>
  </si>
  <si>
    <t>quarter.  The lower turnover has resulted in pre-tax and after-tax profit being lower by 23% and 13.8%,</t>
  </si>
  <si>
    <t>was 12.2% lower.  This was attributed mainly to lower cost of steel scraps.</t>
  </si>
  <si>
    <t>Consolidated Profit after taxation</t>
  </si>
  <si>
    <t>Co Ltd will be USD750,000.00.  It has been dormant since the date of incorporation.</t>
  </si>
  <si>
    <t>For the three months under review, Group turnover was 9.5% lower than the preceding year corresponding</t>
  </si>
  <si>
    <t>respectively, compared to the preceding year corresponding quarter.</t>
  </si>
  <si>
    <t>Turnover for the six months under review was 13.6% higher than the preceding year corresponding period.</t>
  </si>
  <si>
    <t>However, pre-tax and after-tax profit for the six months' period were lower due to higher steel scrap prices.</t>
  </si>
  <si>
    <t>The Board of Directors expects the Group's performance for the remaining financial year to be satisfactory.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</si>
</sst>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#,##0;[Red]#,##0"/>
    <numFmt numFmtId="167" formatCode="0.00;[Red]0.00"/>
    <numFmt numFmtId="168" formatCode="0;[Red]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_);[Red]\(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0_);\(0.00\)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 Baltic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" fontId="2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41" fontId="0" fillId="0" borderId="0" xfId="0" applyNumberFormat="1" applyFont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0" fillId="0" borderId="3" xfId="15" applyNumberFormat="1" applyFont="1" applyBorder="1" applyAlignment="1">
      <alignment/>
    </xf>
    <xf numFmtId="165" fontId="0" fillId="0" borderId="15" xfId="15" applyNumberFormat="1" applyFont="1" applyBorder="1" applyAlignment="1">
      <alignment/>
    </xf>
    <xf numFmtId="41" fontId="0" fillId="0" borderId="3" xfId="15" applyNumberFormat="1" applyFont="1" applyBorder="1" applyAlignment="1">
      <alignment/>
    </xf>
    <xf numFmtId="41" fontId="0" fillId="0" borderId="0" xfId="15" applyNumberFormat="1" applyBorder="1" applyAlignment="1">
      <alignment/>
    </xf>
    <xf numFmtId="41" fontId="0" fillId="0" borderId="0" xfId="15" applyNumberFormat="1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5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0" xfId="15" applyNumberFormat="1" applyAlignment="1">
      <alignment/>
    </xf>
    <xf numFmtId="41" fontId="0" fillId="0" borderId="4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1" fontId="0" fillId="0" borderId="0" xfId="15" applyNumberFormat="1" applyFont="1" applyBorder="1" applyAlignment="1">
      <alignment/>
    </xf>
    <xf numFmtId="165" fontId="0" fillId="0" borderId="6" xfId="15" applyNumberFormat="1" applyFont="1" applyBorder="1" applyAlignment="1">
      <alignment horizontal="center"/>
    </xf>
    <xf numFmtId="165" fontId="0" fillId="0" borderId="9" xfId="15" applyNumberFormat="1" applyFont="1" applyBorder="1" applyAlignment="1">
      <alignment horizontal="center"/>
    </xf>
    <xf numFmtId="165" fontId="0" fillId="0" borderId="11" xfId="1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41" fontId="0" fillId="0" borderId="0" xfId="15" applyNumberFormat="1" applyFont="1" applyFill="1" applyBorder="1" applyAlignment="1">
      <alignment/>
    </xf>
    <xf numFmtId="41" fontId="0" fillId="0" borderId="2" xfId="0" applyNumberFormat="1" applyBorder="1" applyAlignment="1" quotePrefix="1">
      <alignment/>
    </xf>
    <xf numFmtId="165" fontId="2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174" fontId="0" fillId="0" borderId="0" xfId="15" applyNumberFormat="1" applyAlignment="1">
      <alignment/>
    </xf>
    <xf numFmtId="174" fontId="0" fillId="0" borderId="0" xfId="15" applyNumberFormat="1" applyBorder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15" applyNumberFormat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175" fontId="0" fillId="0" borderId="0" xfId="15" applyNumberForma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NumberFormat="1" applyAlignment="1">
      <alignment horizontal="center"/>
    </xf>
    <xf numFmtId="43" fontId="0" fillId="0" borderId="0" xfId="0" applyNumberFormat="1" applyAlignment="1" quotePrefix="1">
      <alignment horizontal="center"/>
    </xf>
    <xf numFmtId="165" fontId="0" fillId="0" borderId="16" xfId="15" applyNumberFormat="1" applyFont="1" applyBorder="1" applyAlignment="1">
      <alignment horizontal="center"/>
    </xf>
    <xf numFmtId="165" fontId="0" fillId="0" borderId="17" xfId="15" applyNumberFormat="1" applyFont="1" applyBorder="1" applyAlignment="1">
      <alignment horizontal="center"/>
    </xf>
    <xf numFmtId="165" fontId="0" fillId="0" borderId="18" xfId="15" applyNumberFormat="1" applyFont="1" applyBorder="1" applyAlignment="1">
      <alignment horizontal="center"/>
    </xf>
    <xf numFmtId="165" fontId="0" fillId="0" borderId="19" xfId="15" applyNumberFormat="1" applyFont="1" applyBorder="1" applyAlignment="1">
      <alignment/>
    </xf>
    <xf numFmtId="0" fontId="12" fillId="0" borderId="0" xfId="0" applyFont="1" applyAlignment="1">
      <alignment/>
    </xf>
    <xf numFmtId="37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41" fontId="0" fillId="0" borderId="5" xfId="15" applyNumberFormat="1" applyBorder="1" applyAlignment="1">
      <alignment/>
    </xf>
    <xf numFmtId="0" fontId="13" fillId="0" borderId="0" xfId="0" applyFont="1" applyAlignment="1">
      <alignment horizontal="center"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15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15" applyNumberFormat="1" applyFont="1" applyAlignment="1">
      <alignment horizontal="right"/>
    </xf>
    <xf numFmtId="41" fontId="0" fillId="0" borderId="15" xfId="0" applyNumberFormat="1" applyBorder="1" applyAlignment="1">
      <alignment/>
    </xf>
    <xf numFmtId="165" fontId="2" fillId="0" borderId="0" xfId="15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165" fontId="3" fillId="0" borderId="0" xfId="15" applyNumberFormat="1" applyFont="1" applyAlignment="1">
      <alignment/>
    </xf>
    <xf numFmtId="165" fontId="2" fillId="0" borderId="2" xfId="15" applyNumberFormat="1" applyFont="1" applyBorder="1" applyAlignment="1">
      <alignment horizontal="center"/>
    </xf>
    <xf numFmtId="165" fontId="6" fillId="0" borderId="2" xfId="15" applyNumberFormat="1" applyFont="1" applyBorder="1" applyAlignment="1">
      <alignment horizontal="center"/>
    </xf>
    <xf numFmtId="165" fontId="9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0" fontId="14" fillId="0" borderId="0" xfId="0" applyFont="1" applyAlignment="1">
      <alignment/>
    </xf>
    <xf numFmtId="165" fontId="14" fillId="0" borderId="0" xfId="15" applyNumberFormat="1" applyFont="1" applyAlignment="1">
      <alignment/>
    </xf>
    <xf numFmtId="43" fontId="0" fillId="0" borderId="2" xfId="15" applyFont="1" applyBorder="1" applyAlignment="1" quotePrefix="1">
      <alignment horizontal="right"/>
    </xf>
    <xf numFmtId="168" fontId="0" fillId="0" borderId="2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168" fontId="0" fillId="0" borderId="2" xfId="0" applyNumberFormat="1" applyFont="1" applyBorder="1" applyAlignment="1">
      <alignment horizontal="center"/>
    </xf>
    <xf numFmtId="43" fontId="0" fillId="0" borderId="0" xfId="15" applyFont="1" applyBorder="1" applyAlignment="1" quotePrefix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15" applyNumberFormat="1" applyFont="1" applyBorder="1" applyAlignment="1" quotePrefix="1">
      <alignment horizontal="right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/>
    </xf>
    <xf numFmtId="165" fontId="0" fillId="0" borderId="2" xfId="15" applyNumberFormat="1" applyBorder="1" applyAlignment="1">
      <alignment horizontal="right"/>
    </xf>
    <xf numFmtId="41" fontId="0" fillId="0" borderId="0" xfId="15" applyNumberFormat="1" applyFont="1" applyBorder="1" applyAlignment="1">
      <alignment/>
    </xf>
    <xf numFmtId="15" fontId="0" fillId="0" borderId="0" xfId="0" applyNumberFormat="1" applyFont="1" applyAlignment="1" quotePrefix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Font="1" applyAlignment="1" quotePrefix="1">
      <alignment horizontal="center"/>
    </xf>
    <xf numFmtId="0" fontId="0" fillId="0" borderId="0" xfId="15" applyNumberFormat="1" applyFont="1" applyAlignment="1" quotePrefix="1">
      <alignment horizontal="right"/>
    </xf>
    <xf numFmtId="165" fontId="0" fillId="0" borderId="0" xfId="15" applyNumberFormat="1" applyFont="1" applyAlignment="1" quotePrefix="1">
      <alignment horizontal="right"/>
    </xf>
    <xf numFmtId="165" fontId="0" fillId="0" borderId="1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0" fontId="0" fillId="0" borderId="1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0" xfId="15" applyNumberFormat="1" applyFont="1" applyAlignment="1" quotePrefix="1">
      <alignment/>
    </xf>
    <xf numFmtId="41" fontId="0" fillId="0" borderId="0" xfId="15" applyNumberFormat="1" applyFont="1" applyBorder="1" applyAlignment="1" quotePrefix="1">
      <alignment horizontal="right"/>
    </xf>
    <xf numFmtId="41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CCPGSB\Local%20Settings\Temporary%20Internet%20Files\Content.IE5\OC17H4BI\YLI-2nd%20Qtr%20reporting\YLI%20Holding-Interim%20Report-Sept.05(ok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.Sheet"/>
      <sheetName val="Equity"/>
      <sheetName val="C.Flow"/>
      <sheetName val="Note"/>
    </sheetNames>
    <sheetDataSet>
      <sheetData sheetId="0">
        <row r="27">
          <cell r="G27">
            <v>3682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workbookViewId="0" topLeftCell="F31">
      <selection activeCell="A11" sqref="A11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9.28125" style="0" customWidth="1"/>
    <col min="6" max="6" width="4.0039062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76" t="s">
        <v>3</v>
      </c>
      <c r="B2" s="176"/>
      <c r="C2" s="176"/>
      <c r="D2" s="176"/>
      <c r="E2" s="176"/>
      <c r="F2" s="177"/>
      <c r="G2" s="177"/>
      <c r="H2" s="177"/>
      <c r="I2" s="177"/>
      <c r="J2" s="177"/>
      <c r="K2" s="1"/>
    </row>
    <row r="3" spans="1:11" ht="12" customHeight="1">
      <c r="A3" t="s">
        <v>139</v>
      </c>
      <c r="K3" s="2"/>
    </row>
    <row r="4" ht="6.75" customHeight="1">
      <c r="K4" s="2"/>
    </row>
    <row r="5" ht="12.75">
      <c r="A5" t="s">
        <v>296</v>
      </c>
    </row>
    <row r="6" ht="6" customHeight="1"/>
    <row r="7" ht="15.75">
      <c r="A7" s="27" t="s">
        <v>140</v>
      </c>
    </row>
    <row r="8" ht="12" customHeight="1">
      <c r="A8" s="27"/>
    </row>
    <row r="9" spans="1:16" ht="12" customHeight="1">
      <c r="A9" s="27"/>
      <c r="G9" s="178" t="s">
        <v>171</v>
      </c>
      <c r="H9" s="178"/>
      <c r="I9" s="178"/>
      <c r="J9" s="178"/>
      <c r="M9" s="178" t="s">
        <v>172</v>
      </c>
      <c r="N9" s="178"/>
      <c r="O9" s="178"/>
      <c r="P9" s="178"/>
    </row>
    <row r="10" spans="7:17" ht="12.75">
      <c r="G10" s="178" t="s">
        <v>4</v>
      </c>
      <c r="H10" s="178"/>
      <c r="I10" s="178"/>
      <c r="J10" s="178"/>
      <c r="K10" s="4"/>
      <c r="M10" s="178" t="s">
        <v>291</v>
      </c>
      <c r="N10" s="178"/>
      <c r="O10" s="178"/>
      <c r="P10" s="178"/>
      <c r="Q10" s="178"/>
    </row>
    <row r="11" ht="5.25" customHeight="1"/>
    <row r="12" spans="7:16" ht="12.75">
      <c r="G12" s="5" t="s">
        <v>298</v>
      </c>
      <c r="H12" s="6"/>
      <c r="J12" s="5" t="s">
        <v>297</v>
      </c>
      <c r="K12" s="5"/>
      <c r="M12" s="5" t="s">
        <v>298</v>
      </c>
      <c r="N12" s="5"/>
      <c r="O12" s="3"/>
      <c r="P12" s="5" t="s">
        <v>297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55</v>
      </c>
      <c r="B15" s="7"/>
      <c r="G15" s="8">
        <v>20210</v>
      </c>
      <c r="H15" s="9"/>
      <c r="J15" s="10">
        <v>22341</v>
      </c>
      <c r="K15" s="2"/>
      <c r="M15" s="9">
        <v>43232</v>
      </c>
      <c r="N15" s="9"/>
      <c r="P15" s="8">
        <v>38057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5</v>
      </c>
      <c r="B17" s="7"/>
      <c r="G17" s="13">
        <f>-14333-1443-1529</f>
        <v>-17305</v>
      </c>
      <c r="H17" s="13"/>
      <c r="J17" s="9">
        <v>-17672</v>
      </c>
      <c r="K17" s="2"/>
      <c r="M17" s="13">
        <f>-31735-2897-2676</f>
        <v>-37308</v>
      </c>
      <c r="N17" s="13"/>
      <c r="P17" s="8">
        <v>-30404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3.5" thickBot="1">
      <c r="A19" t="s">
        <v>6</v>
      </c>
      <c r="G19" s="14">
        <v>171</v>
      </c>
      <c r="H19" s="14"/>
      <c r="I19" s="15"/>
      <c r="J19" s="16">
        <v>120</v>
      </c>
      <c r="K19" s="17"/>
      <c r="L19" s="15"/>
      <c r="M19" s="14">
        <v>364</v>
      </c>
      <c r="N19" s="14"/>
      <c r="O19" s="15"/>
      <c r="P19" s="16">
        <v>236</v>
      </c>
      <c r="Q19" s="15"/>
    </row>
    <row r="20" spans="7:16" ht="12" customHeight="1">
      <c r="G20" s="9"/>
      <c r="H20" s="9"/>
      <c r="J20" s="8"/>
      <c r="K20" s="2"/>
      <c r="M20" s="9"/>
      <c r="N20" s="9"/>
      <c r="P20" s="8"/>
    </row>
    <row r="21" spans="1:16" ht="12.75">
      <c r="A21" t="s">
        <v>7</v>
      </c>
      <c r="G21" s="9">
        <f>SUM(G15:G19)</f>
        <v>3076</v>
      </c>
      <c r="H21" s="9"/>
      <c r="J21" s="8">
        <f>SUM(J15:J19)</f>
        <v>4789</v>
      </c>
      <c r="K21" s="2"/>
      <c r="M21" s="9">
        <f>SUM(M15:M19)</f>
        <v>6288</v>
      </c>
      <c r="N21" s="9"/>
      <c r="P21" s="8">
        <f>SUM(P15:P19)</f>
        <v>7889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9">
        <v>-1</v>
      </c>
      <c r="H23" s="9"/>
      <c r="J23" s="8">
        <v>-6</v>
      </c>
      <c r="K23" s="2"/>
      <c r="M23" s="9">
        <v>-32</v>
      </c>
      <c r="N23" s="9"/>
      <c r="P23" s="8">
        <v>-16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7" ht="12.75">
      <c r="A25" t="s">
        <v>201</v>
      </c>
      <c r="G25" s="98">
        <v>607</v>
      </c>
      <c r="H25" s="92"/>
      <c r="I25" s="18"/>
      <c r="J25" s="99">
        <v>0</v>
      </c>
      <c r="K25" s="99"/>
      <c r="L25" s="99"/>
      <c r="M25" s="158">
        <v>1002</v>
      </c>
      <c r="N25" s="92"/>
      <c r="O25" s="99"/>
      <c r="P25" s="99">
        <v>0</v>
      </c>
      <c r="Q25" s="18"/>
    </row>
    <row r="26" spans="7:16" ht="9" customHeight="1">
      <c r="G26" s="9"/>
      <c r="H26" s="9"/>
      <c r="J26" s="8"/>
      <c r="K26" s="2"/>
      <c r="M26" s="9"/>
      <c r="N26" s="9"/>
      <c r="P26" s="8"/>
    </row>
    <row r="27" spans="1:16" ht="12.75">
      <c r="A27" t="s">
        <v>8</v>
      </c>
      <c r="G27" s="9">
        <f>SUM(G21:G25)</f>
        <v>3682</v>
      </c>
      <c r="H27" s="9"/>
      <c r="J27" s="8">
        <f>SUM(J21:J25)</f>
        <v>4783</v>
      </c>
      <c r="K27" s="2"/>
      <c r="M27" s="9">
        <f>SUM(M21:M25)</f>
        <v>7258</v>
      </c>
      <c r="N27" s="9"/>
      <c r="P27" s="8">
        <f>SUM(P21:P25)</f>
        <v>7873</v>
      </c>
    </row>
    <row r="28" spans="7:17" ht="12.75">
      <c r="G28" s="9"/>
      <c r="H28" s="9"/>
      <c r="J28" s="8"/>
      <c r="K28" s="2"/>
      <c r="M28" s="9"/>
      <c r="N28" s="9"/>
      <c r="P28" s="8"/>
      <c r="Q28" s="26"/>
    </row>
    <row r="29" spans="1:17" ht="12.75">
      <c r="A29" t="s">
        <v>9</v>
      </c>
      <c r="G29" s="21">
        <f>-796+52</f>
        <v>-744</v>
      </c>
      <c r="H29" s="21"/>
      <c r="I29" s="18"/>
      <c r="J29" s="19">
        <v>-1374</v>
      </c>
      <c r="K29" s="20"/>
      <c r="L29" s="18"/>
      <c r="M29" s="21">
        <f>-1550+38+52</f>
        <v>-1460</v>
      </c>
      <c r="N29" s="21"/>
      <c r="O29" s="18"/>
      <c r="P29" s="19">
        <v>-1778</v>
      </c>
      <c r="Q29" s="18"/>
    </row>
    <row r="30" spans="7:16" ht="9" customHeight="1">
      <c r="G30" s="9"/>
      <c r="H30" s="9"/>
      <c r="J30" s="8"/>
      <c r="K30" s="2"/>
      <c r="M30" s="9"/>
      <c r="N30" s="9"/>
      <c r="P30" s="8"/>
    </row>
    <row r="31" spans="1:16" ht="12.75">
      <c r="A31" t="s">
        <v>11</v>
      </c>
      <c r="G31" s="9">
        <f>SUM(G27:G29)</f>
        <v>2938</v>
      </c>
      <c r="H31" s="9"/>
      <c r="J31" s="8">
        <f>+J27+J29</f>
        <v>3409</v>
      </c>
      <c r="K31" s="2"/>
      <c r="M31" s="9">
        <f>+M27+M29</f>
        <v>5798</v>
      </c>
      <c r="N31" s="9"/>
      <c r="P31" s="8">
        <f>+P27+P29</f>
        <v>6095</v>
      </c>
    </row>
    <row r="32" spans="7:16" ht="12.75">
      <c r="G32" s="9"/>
      <c r="H32" s="9"/>
      <c r="J32" s="8"/>
      <c r="K32" s="2"/>
      <c r="M32" s="9"/>
      <c r="N32" s="9"/>
      <c r="P32" s="8"/>
    </row>
    <row r="33" spans="1:17" ht="12.75">
      <c r="A33" t="s">
        <v>12</v>
      </c>
      <c r="G33" s="144" t="s">
        <v>148</v>
      </c>
      <c r="H33" s="145"/>
      <c r="I33" s="146"/>
      <c r="J33" s="144" t="s">
        <v>148</v>
      </c>
      <c r="K33" s="147"/>
      <c r="L33" s="146"/>
      <c r="M33" s="144" t="s">
        <v>149</v>
      </c>
      <c r="N33" s="145"/>
      <c r="O33" s="146"/>
      <c r="P33" s="144" t="s">
        <v>148</v>
      </c>
      <c r="Q33" s="18"/>
    </row>
    <row r="34" spans="7:17" ht="14.25" customHeight="1">
      <c r="G34" s="148"/>
      <c r="H34" s="149"/>
      <c r="I34" s="150"/>
      <c r="J34" s="148"/>
      <c r="K34" s="151"/>
      <c r="L34" s="150"/>
      <c r="M34" s="148"/>
      <c r="N34" s="149"/>
      <c r="O34" s="150"/>
      <c r="P34" s="148"/>
      <c r="Q34" s="152"/>
    </row>
    <row r="35" spans="1:17" s="9" customFormat="1" ht="12.75">
      <c r="A35" t="s">
        <v>304</v>
      </c>
      <c r="G35" s="153">
        <f>SUM(G31:G33)</f>
        <v>2938</v>
      </c>
      <c r="H35" s="154"/>
      <c r="I35" s="155"/>
      <c r="J35" s="153">
        <f>SUM(J31:J33)</f>
        <v>3409</v>
      </c>
      <c r="K35" s="156"/>
      <c r="L35" s="155"/>
      <c r="M35" s="153">
        <f>SUM(M31:M33)</f>
        <v>5798</v>
      </c>
      <c r="N35" s="154"/>
      <c r="O35" s="155"/>
      <c r="P35" s="153">
        <f>SUM(P31:P33)</f>
        <v>6095</v>
      </c>
      <c r="Q35" s="157"/>
    </row>
    <row r="36" spans="7:16" ht="12.75">
      <c r="G36" s="9"/>
      <c r="H36" s="9"/>
      <c r="J36" s="8"/>
      <c r="K36" s="2"/>
      <c r="M36" s="9"/>
      <c r="N36" s="9"/>
      <c r="P36" s="8"/>
    </row>
    <row r="37" spans="1:17" ht="13.5" thickBot="1">
      <c r="A37" t="s">
        <v>13</v>
      </c>
      <c r="G37" s="22">
        <f>SUM(G35:G36)</f>
        <v>2938</v>
      </c>
      <c r="H37" s="22"/>
      <c r="I37" s="23"/>
      <c r="J37" s="22">
        <f>SUM(J35:J36)</f>
        <v>3409</v>
      </c>
      <c r="K37" s="24"/>
      <c r="L37" s="23"/>
      <c r="M37" s="22">
        <f>SUM(M35:M36)</f>
        <v>5798</v>
      </c>
      <c r="N37" s="22"/>
      <c r="O37" s="23"/>
      <c r="P37" s="22">
        <f>SUM(P35:P36)</f>
        <v>6095</v>
      </c>
      <c r="Q37" s="23"/>
    </row>
    <row r="38" spans="7:16" ht="13.5" thickTop="1">
      <c r="G38" s="9"/>
      <c r="H38" s="9"/>
      <c r="J38" s="8"/>
      <c r="K38" s="2"/>
      <c r="M38" s="9"/>
      <c r="N38" s="9"/>
      <c r="P38" s="8"/>
    </row>
    <row r="39" spans="7:16" ht="12.75" customHeight="1">
      <c r="G39" s="8" t="s">
        <v>15</v>
      </c>
      <c r="H39" s="9"/>
      <c r="J39" s="8" t="s">
        <v>15</v>
      </c>
      <c r="K39" s="12"/>
      <c r="M39" s="2" t="s">
        <v>15</v>
      </c>
      <c r="P39" s="2" t="s">
        <v>15</v>
      </c>
    </row>
    <row r="40" spans="1:11" ht="12.75">
      <c r="A40" t="s">
        <v>14</v>
      </c>
      <c r="G40" s="9"/>
      <c r="H40" s="9"/>
      <c r="J40" s="12"/>
      <c r="K40" s="12"/>
    </row>
    <row r="41" spans="1:17" ht="12.75">
      <c r="A41" s="7" t="s">
        <v>10</v>
      </c>
      <c r="B41" t="s">
        <v>16</v>
      </c>
      <c r="G41" s="117">
        <v>2.98</v>
      </c>
      <c r="H41" s="9"/>
      <c r="J41" s="116">
        <v>3.47</v>
      </c>
      <c r="K41" s="110"/>
      <c r="M41" s="118">
        <v>5.88</v>
      </c>
      <c r="P41" s="116">
        <v>6.21</v>
      </c>
      <c r="Q41" s="109"/>
    </row>
    <row r="42" spans="1:17" ht="12.75">
      <c r="A42" s="7" t="s">
        <v>10</v>
      </c>
      <c r="B42" t="s">
        <v>254</v>
      </c>
      <c r="G42" s="133" t="s">
        <v>251</v>
      </c>
      <c r="H42" s="9"/>
      <c r="J42" s="116">
        <v>3.47</v>
      </c>
      <c r="K42" s="110"/>
      <c r="M42" s="132" t="s">
        <v>251</v>
      </c>
      <c r="P42" s="116">
        <v>6.2</v>
      </c>
      <c r="Q42" s="109"/>
    </row>
    <row r="43" spans="7:11" ht="9" customHeight="1">
      <c r="G43" s="9"/>
      <c r="H43" s="9"/>
      <c r="J43" s="12"/>
      <c r="K43" s="12"/>
    </row>
    <row r="45" ht="12.75">
      <c r="A45" s="25"/>
    </row>
    <row r="46" ht="12.75">
      <c r="A46" t="s">
        <v>17</v>
      </c>
    </row>
    <row r="47" ht="12.75">
      <c r="A47" t="s">
        <v>256</v>
      </c>
    </row>
  </sheetData>
  <mergeCells count="6">
    <mergeCell ref="A2:E2"/>
    <mergeCell ref="F2:J2"/>
    <mergeCell ref="G10:J10"/>
    <mergeCell ref="M10:Q10"/>
    <mergeCell ref="G9:J9"/>
    <mergeCell ref="M9:P9"/>
  </mergeCells>
  <printOptions/>
  <pageMargins left="0.6" right="0" top="1" bottom="1" header="0.5" footer="0.5"/>
  <pageSetup fitToHeight="1" fitToWidth="1" horizontalDpi="360" verticalDpi="36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18">
      <selection activeCell="E32" sqref="E32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39" t="s">
        <v>0</v>
      </c>
    </row>
    <row r="3" ht="12" customHeight="1">
      <c r="A3" t="s">
        <v>139</v>
      </c>
    </row>
    <row r="4" ht="7.5" customHeight="1"/>
    <row r="5" ht="12.75">
      <c r="A5" t="s">
        <v>296</v>
      </c>
    </row>
    <row r="6" ht="6" customHeight="1"/>
    <row r="7" ht="15.75">
      <c r="A7" s="27" t="s">
        <v>159</v>
      </c>
    </row>
    <row r="8" ht="15.75">
      <c r="A8" s="27"/>
    </row>
    <row r="9" spans="8:10" ht="12.75">
      <c r="H9" s="4" t="s">
        <v>18</v>
      </c>
      <c r="J9" s="4" t="s">
        <v>19</v>
      </c>
    </row>
    <row r="10" spans="8:10" ht="12.75">
      <c r="H10" s="28" t="s">
        <v>298</v>
      </c>
      <c r="J10" s="28" t="s">
        <v>223</v>
      </c>
    </row>
    <row r="11" spans="8:10" ht="12.75">
      <c r="H11" s="4" t="s">
        <v>1</v>
      </c>
      <c r="J11" s="4" t="s">
        <v>1</v>
      </c>
    </row>
    <row r="12" ht="12.75">
      <c r="A12" s="3" t="s">
        <v>29</v>
      </c>
    </row>
    <row r="13" spans="1:10" ht="12.75">
      <c r="A13" t="s">
        <v>20</v>
      </c>
      <c r="C13" s="3"/>
      <c r="H13" s="79">
        <v>79204</v>
      </c>
      <c r="J13" s="29">
        <v>81015</v>
      </c>
    </row>
    <row r="14" spans="1:10" ht="12.75">
      <c r="A14" t="s">
        <v>179</v>
      </c>
      <c r="C14" s="3"/>
      <c r="H14" s="100">
        <v>1088</v>
      </c>
      <c r="I14" s="7"/>
      <c r="J14" s="101">
        <v>86</v>
      </c>
    </row>
    <row r="15" spans="1:10" ht="12.75">
      <c r="A15" s="7"/>
      <c r="C15" s="3"/>
      <c r="H15" s="36">
        <f>SUM(H13:H14)</f>
        <v>80292</v>
      </c>
      <c r="J15" s="36">
        <f>SUM(J13:J14)</f>
        <v>81101</v>
      </c>
    </row>
    <row r="16" spans="8:10" ht="10.5" customHeight="1">
      <c r="H16" s="79"/>
      <c r="J16" s="26"/>
    </row>
    <row r="17" spans="1:10" ht="12.75">
      <c r="A17" s="3" t="s">
        <v>21</v>
      </c>
      <c r="H17" s="73"/>
      <c r="J17" s="32"/>
    </row>
    <row r="18" spans="1:10" ht="12.75">
      <c r="A18" t="s">
        <v>23</v>
      </c>
      <c r="C18" s="7"/>
      <c r="H18" s="73">
        <v>34910</v>
      </c>
      <c r="J18" s="31">
        <v>22048</v>
      </c>
    </row>
    <row r="19" spans="1:10" ht="12.75">
      <c r="A19" s="35" t="s">
        <v>132</v>
      </c>
      <c r="H19" s="73">
        <f>20390+1749</f>
        <v>22139</v>
      </c>
      <c r="J19" s="73">
        <f>35962+1227</f>
        <v>37189</v>
      </c>
    </row>
    <row r="20" spans="1:10" ht="12.75">
      <c r="A20" t="s">
        <v>22</v>
      </c>
      <c r="H20" s="73">
        <v>227</v>
      </c>
      <c r="J20" s="31">
        <v>476</v>
      </c>
    </row>
    <row r="21" spans="1:10" ht="12.75">
      <c r="A21" t="s">
        <v>199</v>
      </c>
      <c r="H21" s="73">
        <v>6800</v>
      </c>
      <c r="J21" s="73">
        <v>3537</v>
      </c>
    </row>
    <row r="22" spans="1:10" ht="12.75">
      <c r="A22" t="s">
        <v>180</v>
      </c>
      <c r="H22" s="73">
        <v>456</v>
      </c>
      <c r="J22" s="102">
        <v>443</v>
      </c>
    </row>
    <row r="23" spans="1:10" ht="12.75">
      <c r="A23" t="s">
        <v>265</v>
      </c>
      <c r="H23" s="73">
        <f>43846+4994</f>
        <v>48840</v>
      </c>
      <c r="J23" s="31">
        <f>40115+2945</f>
        <v>43060</v>
      </c>
    </row>
    <row r="24" spans="8:10" ht="12.75">
      <c r="H24" s="80">
        <f>SUM(H18:H23)</f>
        <v>113372</v>
      </c>
      <c r="J24" s="33">
        <f>SUM(J18:J23)</f>
        <v>106753</v>
      </c>
    </row>
    <row r="25" spans="1:10" ht="12.75">
      <c r="A25" s="3" t="s">
        <v>30</v>
      </c>
      <c r="H25" s="73"/>
      <c r="J25" s="31"/>
    </row>
    <row r="26" spans="1:10" ht="12.75">
      <c r="A26" t="s">
        <v>133</v>
      </c>
      <c r="C26" s="7"/>
      <c r="H26" s="73">
        <f>4194+3054+1</f>
        <v>7249</v>
      </c>
      <c r="J26" s="31">
        <f>4636+3063</f>
        <v>7699</v>
      </c>
    </row>
    <row r="27" spans="1:10" ht="12.75">
      <c r="A27" t="s">
        <v>24</v>
      </c>
      <c r="C27" s="7"/>
      <c r="H27" s="111">
        <v>417</v>
      </c>
      <c r="J27" s="115">
        <v>132</v>
      </c>
    </row>
    <row r="28" spans="1:10" ht="12.75">
      <c r="A28" t="s">
        <v>150</v>
      </c>
      <c r="C28" s="7"/>
      <c r="H28" s="174" t="s">
        <v>148</v>
      </c>
      <c r="J28" s="31">
        <v>192</v>
      </c>
    </row>
    <row r="29" spans="1:10" ht="12.75">
      <c r="A29" t="s">
        <v>339</v>
      </c>
      <c r="C29" s="7"/>
      <c r="H29" s="73">
        <v>4967</v>
      </c>
      <c r="J29" s="174" t="s">
        <v>148</v>
      </c>
    </row>
    <row r="30" spans="8:10" ht="12.75">
      <c r="H30" s="80">
        <f>SUM(H26:H29)</f>
        <v>12633</v>
      </c>
      <c r="J30" s="33">
        <f>SUM(J26:J28)</f>
        <v>8023</v>
      </c>
    </row>
    <row r="31" spans="8:10" ht="12.75">
      <c r="H31" s="73"/>
      <c r="J31" s="31"/>
    </row>
    <row r="32" spans="1:10" ht="12.75">
      <c r="A32" s="3" t="s">
        <v>25</v>
      </c>
      <c r="H32" s="81">
        <f>+H24-H30</f>
        <v>100739</v>
      </c>
      <c r="J32" s="34">
        <f>+J24-J30</f>
        <v>98730</v>
      </c>
    </row>
    <row r="33" spans="8:10" ht="12.75">
      <c r="H33" s="73"/>
      <c r="J33" s="31"/>
    </row>
    <row r="34" spans="1:10" ht="12.75">
      <c r="A34" s="3" t="s">
        <v>31</v>
      </c>
      <c r="H34" s="73"/>
      <c r="J34" s="31"/>
    </row>
    <row r="35" spans="1:10" ht="12.75">
      <c r="A35" s="35" t="s">
        <v>28</v>
      </c>
      <c r="H35" s="79">
        <v>8507</v>
      </c>
      <c r="J35" s="29">
        <v>8147</v>
      </c>
    </row>
    <row r="36" spans="1:10" ht="12.75">
      <c r="A36" s="35"/>
      <c r="H36" s="80">
        <f>SUM(H35:H35)</f>
        <v>8507</v>
      </c>
      <c r="J36" s="33">
        <f>SUM(J35:J35)</f>
        <v>8147</v>
      </c>
    </row>
    <row r="37" spans="1:10" ht="12.75">
      <c r="A37" s="35"/>
      <c r="H37" s="79"/>
      <c r="J37" s="29"/>
    </row>
    <row r="38" spans="1:10" ht="13.5" thickBot="1">
      <c r="A38" s="35"/>
      <c r="H38" s="82">
        <f>+H15+H32-H36</f>
        <v>172524</v>
      </c>
      <c r="J38" s="37">
        <f>+J15+J32-J36</f>
        <v>171684</v>
      </c>
    </row>
    <row r="39" spans="1:10" ht="12.75">
      <c r="A39" s="3"/>
      <c r="H39" s="79"/>
      <c r="J39" s="29"/>
    </row>
    <row r="40" spans="1:10" ht="12.75">
      <c r="A40" s="3" t="s">
        <v>32</v>
      </c>
      <c r="C40" s="3"/>
      <c r="D40" s="3"/>
      <c r="H40" s="79"/>
      <c r="J40" s="29"/>
    </row>
    <row r="41" spans="1:10" ht="12.75">
      <c r="A41" t="s">
        <v>26</v>
      </c>
      <c r="C41" s="3"/>
      <c r="D41" s="3"/>
      <c r="H41" s="79">
        <v>98560</v>
      </c>
      <c r="J41" s="29">
        <v>98560</v>
      </c>
    </row>
    <row r="42" spans="1:10" ht="12.75">
      <c r="A42" t="s">
        <v>27</v>
      </c>
      <c r="C42" s="7"/>
      <c r="H42" s="79">
        <v>7208</v>
      </c>
      <c r="J42" s="29">
        <v>7208</v>
      </c>
    </row>
    <row r="43" spans="1:10" ht="12.75">
      <c r="A43" t="s">
        <v>134</v>
      </c>
      <c r="C43" s="7"/>
      <c r="H43" s="83">
        <f>1327-9+13</f>
        <v>1331</v>
      </c>
      <c r="J43" s="30">
        <f>1327-9+3+1</f>
        <v>1322</v>
      </c>
    </row>
    <row r="44" spans="1:10" ht="12.75">
      <c r="A44" t="s">
        <v>135</v>
      </c>
      <c r="C44" s="7"/>
      <c r="H44" s="83">
        <f>70392-4967</f>
        <v>65425</v>
      </c>
      <c r="J44" s="30">
        <v>64594</v>
      </c>
    </row>
    <row r="45" spans="8:10" ht="13.5" thickBot="1">
      <c r="H45" s="84">
        <f>SUM(H41:H44)</f>
        <v>172524</v>
      </c>
      <c r="J45" s="38">
        <f>SUM(J41:J44)</f>
        <v>171684</v>
      </c>
    </row>
    <row r="46" spans="8:10" ht="12.75">
      <c r="H46" s="31"/>
      <c r="J46" s="31"/>
    </row>
    <row r="47" spans="1:10" ht="12.75">
      <c r="A47" t="s">
        <v>175</v>
      </c>
      <c r="H47" s="32">
        <f>H45/H41</f>
        <v>1.7504464285714285</v>
      </c>
      <c r="J47" s="32">
        <f>J45/J41</f>
        <v>1.7419237012987012</v>
      </c>
    </row>
    <row r="48" spans="8:10" ht="12.75">
      <c r="H48" s="31"/>
      <c r="J48" s="31"/>
    </row>
    <row r="49" spans="1:10" ht="12.75">
      <c r="A49" t="s">
        <v>33</v>
      </c>
      <c r="J49" s="26"/>
    </row>
    <row r="50" spans="1:10" ht="12.75">
      <c r="A50" t="s">
        <v>257</v>
      </c>
      <c r="J50" s="26"/>
    </row>
    <row r="51" ht="12.75">
      <c r="J51" s="26"/>
    </row>
  </sheetData>
  <printOptions/>
  <pageMargins left="1.5" right="0.75" top="1" bottom="0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workbookViewId="0" topLeftCell="A1">
      <selection activeCell="N44" sqref="N44"/>
    </sheetView>
  </sheetViews>
  <sheetFormatPr defaultColWidth="9.140625" defaultRowHeight="12.75"/>
  <cols>
    <col min="1" max="1" width="3.7109375" style="161" customWidth="1"/>
    <col min="2" max="2" width="9.28125" style="161" bestFit="1" customWidth="1"/>
    <col min="3" max="3" width="10.00390625" style="161" customWidth="1"/>
    <col min="4" max="4" width="11.8515625" style="161" customWidth="1"/>
    <col min="5" max="6" width="11.28125" style="161" customWidth="1"/>
    <col min="7" max="7" width="0.85546875" style="161" customWidth="1"/>
    <col min="8" max="8" width="9.28125" style="161" bestFit="1" customWidth="1"/>
    <col min="9" max="9" width="10.140625" style="161" customWidth="1"/>
    <col min="10" max="10" width="0.9921875" style="161" customWidth="1"/>
    <col min="11" max="11" width="1.28515625" style="161" customWidth="1"/>
    <col min="12" max="12" width="11.140625" style="161" customWidth="1"/>
    <col min="13" max="13" width="1.28515625" style="161" customWidth="1"/>
    <col min="14" max="14" width="12.140625" style="161" customWidth="1"/>
    <col min="15" max="15" width="0.71875" style="161" customWidth="1"/>
    <col min="16" max="16384" width="9.140625" style="161" customWidth="1"/>
  </cols>
  <sheetData>
    <row r="1" ht="20.25">
      <c r="A1" s="136" t="s">
        <v>37</v>
      </c>
    </row>
    <row r="2" ht="12.75">
      <c r="A2" s="161" t="s">
        <v>139</v>
      </c>
    </row>
    <row r="3" ht="6.75" customHeight="1"/>
    <row r="4" ht="12.75">
      <c r="A4" s="45" t="s">
        <v>296</v>
      </c>
    </row>
    <row r="5" ht="7.5" customHeight="1">
      <c r="A5" s="137"/>
    </row>
    <row r="6" ht="15.75">
      <c r="A6" s="137" t="s">
        <v>141</v>
      </c>
    </row>
    <row r="7" ht="15.75">
      <c r="A7" s="137"/>
    </row>
    <row r="9" spans="5:7" ht="12.75">
      <c r="E9" s="179" t="s">
        <v>38</v>
      </c>
      <c r="F9" s="179"/>
      <c r="G9" s="50"/>
    </row>
    <row r="10" spans="5:11" ht="12.75">
      <c r="E10" s="179" t="s">
        <v>39</v>
      </c>
      <c r="F10" s="179"/>
      <c r="G10" s="50"/>
      <c r="H10" s="179" t="s">
        <v>40</v>
      </c>
      <c r="I10" s="179"/>
      <c r="J10" s="50"/>
      <c r="K10" s="50"/>
    </row>
    <row r="11" spans="5:13" ht="12.75">
      <c r="E11" s="180" t="s">
        <v>41</v>
      </c>
      <c r="F11" s="180"/>
      <c r="G11" s="135"/>
      <c r="H11" s="180" t="s">
        <v>42</v>
      </c>
      <c r="I11" s="180"/>
      <c r="J11" s="135"/>
      <c r="K11" s="138"/>
      <c r="L11" s="139" t="s">
        <v>42</v>
      </c>
      <c r="M11" s="139"/>
    </row>
    <row r="12" spans="9:11" ht="12.75">
      <c r="I12" s="162" t="s">
        <v>44</v>
      </c>
      <c r="J12" s="162"/>
      <c r="K12" s="163"/>
    </row>
    <row r="13" spans="5:13" ht="12.75">
      <c r="E13" s="162" t="s">
        <v>45</v>
      </c>
      <c r="F13" s="162" t="s">
        <v>46</v>
      </c>
      <c r="G13" s="162"/>
      <c r="H13" s="162" t="s">
        <v>43</v>
      </c>
      <c r="I13" s="162" t="s">
        <v>47</v>
      </c>
      <c r="J13" s="162"/>
      <c r="K13" s="163"/>
      <c r="L13" s="162" t="s">
        <v>48</v>
      </c>
      <c r="M13" s="162"/>
    </row>
    <row r="14" spans="5:14" ht="12.75">
      <c r="E14" s="162" t="s">
        <v>49</v>
      </c>
      <c r="F14" s="162" t="s">
        <v>50</v>
      </c>
      <c r="G14" s="162"/>
      <c r="H14" s="162" t="s">
        <v>51</v>
      </c>
      <c r="I14" s="162" t="s">
        <v>161</v>
      </c>
      <c r="J14" s="162"/>
      <c r="K14" s="163"/>
      <c r="L14" s="162" t="s">
        <v>52</v>
      </c>
      <c r="M14" s="162"/>
      <c r="N14" s="162" t="s">
        <v>53</v>
      </c>
    </row>
    <row r="15" spans="5:14" ht="12.75">
      <c r="E15" s="164" t="s">
        <v>136</v>
      </c>
      <c r="F15" s="162" t="s">
        <v>1</v>
      </c>
      <c r="G15" s="162"/>
      <c r="H15" s="162" t="s">
        <v>1</v>
      </c>
      <c r="I15" s="162" t="s">
        <v>1</v>
      </c>
      <c r="J15" s="162"/>
      <c r="K15" s="163"/>
      <c r="L15" s="162" t="s">
        <v>1</v>
      </c>
      <c r="M15" s="162"/>
      <c r="N15" s="162" t="s">
        <v>1</v>
      </c>
    </row>
    <row r="17" spans="1:14" ht="12.75">
      <c r="A17" s="55" t="s">
        <v>299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12.75">
      <c r="A18" s="45" t="s">
        <v>258</v>
      </c>
      <c r="B18" s="45"/>
      <c r="C18" s="45"/>
      <c r="D18" s="45"/>
      <c r="E18" s="48">
        <v>98560</v>
      </c>
      <c r="F18" s="48">
        <v>98560</v>
      </c>
      <c r="G18" s="48"/>
      <c r="H18" s="48">
        <v>7208</v>
      </c>
      <c r="I18" s="48">
        <v>1322</v>
      </c>
      <c r="J18" s="48"/>
      <c r="K18" s="48"/>
      <c r="L18" s="48">
        <v>64594</v>
      </c>
      <c r="M18" s="48"/>
      <c r="N18" s="45">
        <f>+L18+I18+H18+F18</f>
        <v>171684</v>
      </c>
    </row>
    <row r="19" spans="1:14" ht="12.75">
      <c r="A19" s="45" t="s">
        <v>301</v>
      </c>
      <c r="B19" s="45"/>
      <c r="C19" s="45"/>
      <c r="D19" s="45"/>
      <c r="E19" s="165">
        <v>0</v>
      </c>
      <c r="F19" s="165">
        <v>0</v>
      </c>
      <c r="G19" s="165"/>
      <c r="H19" s="165">
        <v>0</v>
      </c>
      <c r="I19" s="165">
        <v>9</v>
      </c>
      <c r="J19" s="166"/>
      <c r="K19" s="45"/>
      <c r="L19" s="161">
        <f>5746+52</f>
        <v>5798</v>
      </c>
      <c r="M19" s="45"/>
      <c r="N19" s="45">
        <f>+L19+I19</f>
        <v>5807</v>
      </c>
    </row>
    <row r="20" spans="1:14" ht="12.75">
      <c r="A20" s="45" t="s">
        <v>340</v>
      </c>
      <c r="B20" s="45"/>
      <c r="C20" s="45"/>
      <c r="D20" s="45"/>
      <c r="E20" s="165"/>
      <c r="F20" s="165"/>
      <c r="G20" s="165"/>
      <c r="H20" s="165"/>
      <c r="I20" s="165"/>
      <c r="J20" s="166"/>
      <c r="K20" s="45"/>
      <c r="M20" s="45"/>
      <c r="N20" s="45"/>
    </row>
    <row r="21" spans="2:14" ht="12.75">
      <c r="B21" s="173" t="s">
        <v>342</v>
      </c>
      <c r="C21" s="45"/>
      <c r="D21" s="45"/>
      <c r="E21" s="165">
        <v>0</v>
      </c>
      <c r="F21" s="165">
        <v>0</v>
      </c>
      <c r="G21" s="165"/>
      <c r="H21" s="165">
        <v>0</v>
      </c>
      <c r="I21" s="165">
        <v>0</v>
      </c>
      <c r="J21" s="166"/>
      <c r="K21" s="45"/>
      <c r="L21" s="161">
        <v>-4967</v>
      </c>
      <c r="M21" s="45"/>
      <c r="N21" s="45">
        <f>+L21+I21</f>
        <v>-4967</v>
      </c>
    </row>
    <row r="22" spans="1:14" ht="9" customHeight="1" thickBot="1">
      <c r="A22" s="55"/>
      <c r="B22" s="45"/>
      <c r="C22" s="45"/>
      <c r="D22" s="45"/>
      <c r="E22" s="167"/>
      <c r="F22" s="167"/>
      <c r="G22" s="167"/>
      <c r="H22" s="167"/>
      <c r="I22" s="167"/>
      <c r="J22" s="167"/>
      <c r="K22" s="167"/>
      <c r="L22" s="167"/>
      <c r="M22" s="167"/>
      <c r="N22" s="167"/>
    </row>
    <row r="23" spans="1:14" ht="13.5" thickBot="1">
      <c r="A23" s="45" t="s">
        <v>302</v>
      </c>
      <c r="B23" s="45"/>
      <c r="C23" s="45"/>
      <c r="D23" s="45"/>
      <c r="E23" s="70">
        <f>SUM(E18:E22)</f>
        <v>98560</v>
      </c>
      <c r="F23" s="70">
        <f>SUM(F18:F22)</f>
        <v>98560</v>
      </c>
      <c r="G23" s="70">
        <f>SUM(G18:G22)</f>
        <v>0</v>
      </c>
      <c r="H23" s="70">
        <f>SUM(H18:H22)</f>
        <v>7208</v>
      </c>
      <c r="I23" s="70">
        <f>SUM(I18:I22)</f>
        <v>1331</v>
      </c>
      <c r="J23" s="70"/>
      <c r="K23" s="70"/>
      <c r="L23" s="70">
        <f>SUM(L18:L22)</f>
        <v>65425</v>
      </c>
      <c r="M23" s="70"/>
      <c r="N23" s="70">
        <f>SUM(N18:N22)</f>
        <v>172524</v>
      </c>
    </row>
    <row r="24" ht="13.5" thickTop="1">
      <c r="A24" s="55"/>
    </row>
    <row r="25" ht="12.75">
      <c r="A25" s="55" t="s">
        <v>300</v>
      </c>
    </row>
    <row r="26" spans="1:14" ht="12.75">
      <c r="A26" s="45" t="s">
        <v>202</v>
      </c>
      <c r="E26" s="161">
        <v>97957</v>
      </c>
      <c r="F26" s="161">
        <v>97957</v>
      </c>
      <c r="H26" s="161">
        <v>6292</v>
      </c>
      <c r="I26" s="161">
        <v>1327</v>
      </c>
      <c r="L26" s="161">
        <v>54748</v>
      </c>
      <c r="N26" s="161">
        <v>160324</v>
      </c>
    </row>
    <row r="27" spans="1:14" ht="12.75">
      <c r="A27" s="161" t="s">
        <v>301</v>
      </c>
      <c r="E27" s="168">
        <v>0</v>
      </c>
      <c r="F27" s="168">
        <v>0</v>
      </c>
      <c r="G27" s="168"/>
      <c r="H27" s="168">
        <v>0</v>
      </c>
      <c r="I27" s="168">
        <v>0</v>
      </c>
      <c r="L27" s="161">
        <v>6095</v>
      </c>
      <c r="N27" s="169">
        <f>+L27+I27</f>
        <v>6095</v>
      </c>
    </row>
    <row r="28" spans="1:14" ht="12.75">
      <c r="A28" s="45" t="s">
        <v>340</v>
      </c>
      <c r="B28" s="45"/>
      <c r="C28" s="45"/>
      <c r="D28" s="45"/>
      <c r="E28" s="165"/>
      <c r="F28" s="165"/>
      <c r="G28" s="165"/>
      <c r="H28" s="165"/>
      <c r="I28" s="165"/>
      <c r="J28" s="166"/>
      <c r="K28" s="45"/>
      <c r="M28" s="45"/>
      <c r="N28" s="45"/>
    </row>
    <row r="29" spans="2:14" ht="12.75">
      <c r="B29" s="173" t="s">
        <v>341</v>
      </c>
      <c r="C29" s="45"/>
      <c r="D29" s="45"/>
      <c r="E29" s="165">
        <v>0</v>
      </c>
      <c r="F29" s="165">
        <v>0</v>
      </c>
      <c r="G29" s="165"/>
      <c r="H29" s="165">
        <v>0</v>
      </c>
      <c r="I29" s="165">
        <v>0</v>
      </c>
      <c r="J29" s="166"/>
      <c r="K29" s="45"/>
      <c r="L29" s="161">
        <v>-4965</v>
      </c>
      <c r="M29" s="45"/>
      <c r="N29" s="45">
        <f>+L29+I29</f>
        <v>-4965</v>
      </c>
    </row>
    <row r="30" ht="12.75">
      <c r="A30" s="161" t="s">
        <v>198</v>
      </c>
    </row>
    <row r="31" spans="2:14" ht="13.5" thickBot="1">
      <c r="B31" s="161" t="s">
        <v>54</v>
      </c>
      <c r="E31" s="170">
        <v>350</v>
      </c>
      <c r="F31" s="170">
        <v>350</v>
      </c>
      <c r="G31" s="170"/>
      <c r="H31" s="170">
        <v>529</v>
      </c>
      <c r="I31" s="171">
        <v>0</v>
      </c>
      <c r="J31" s="171"/>
      <c r="K31" s="171"/>
      <c r="L31" s="171">
        <v>0</v>
      </c>
      <c r="M31" s="170"/>
      <c r="N31" s="170">
        <f>+L31+I31+H31+F31</f>
        <v>879</v>
      </c>
    </row>
    <row r="32" spans="1:14" ht="13.5" thickBot="1">
      <c r="A32" s="161" t="s">
        <v>303</v>
      </c>
      <c r="E32" s="172">
        <f>SUM(E26:E31)</f>
        <v>98307</v>
      </c>
      <c r="F32" s="172">
        <f>SUM(F26:F31)</f>
        <v>98307</v>
      </c>
      <c r="G32" s="172"/>
      <c r="H32" s="172">
        <f>SUM(H26:H31)</f>
        <v>6821</v>
      </c>
      <c r="I32" s="172">
        <f>SUM(I26:I31)</f>
        <v>1327</v>
      </c>
      <c r="J32" s="172"/>
      <c r="K32" s="172"/>
      <c r="L32" s="172">
        <f>SUM(L26:L31)</f>
        <v>55878</v>
      </c>
      <c r="M32" s="172"/>
      <c r="N32" s="172">
        <f>SUM(N26:N31)</f>
        <v>162333</v>
      </c>
    </row>
    <row r="33" spans="5:14" ht="13.5" thickTop="1">
      <c r="E33" s="169"/>
      <c r="F33" s="169"/>
      <c r="G33" s="169"/>
      <c r="H33" s="169"/>
      <c r="I33" s="169"/>
      <c r="J33" s="169"/>
      <c r="K33" s="169"/>
      <c r="L33" s="169"/>
      <c r="M33" s="169"/>
      <c r="N33" s="169"/>
    </row>
    <row r="34" ht="12.75">
      <c r="M34" s="140"/>
    </row>
    <row r="35" ht="12.75">
      <c r="M35" s="140"/>
    </row>
    <row r="36" spans="1:13" ht="12.75">
      <c r="A36" s="161" t="s">
        <v>146</v>
      </c>
      <c r="M36" s="140"/>
    </row>
    <row r="37" spans="1:13" ht="12.75">
      <c r="A37" s="161" t="s">
        <v>259</v>
      </c>
      <c r="M37" s="140"/>
    </row>
    <row r="38" ht="12.75">
      <c r="M38" s="140"/>
    </row>
    <row r="39" spans="1:13" ht="12.75">
      <c r="A39" s="173"/>
      <c r="M39" s="140"/>
    </row>
    <row r="40" ht="12.75">
      <c r="M40" s="140"/>
    </row>
    <row r="41" ht="12.75">
      <c r="M41" s="141"/>
    </row>
    <row r="42" ht="12.75">
      <c r="M42" s="140"/>
    </row>
    <row r="43" ht="12.75">
      <c r="M43" s="140"/>
    </row>
    <row r="44" ht="12.75">
      <c r="M44" s="140"/>
    </row>
    <row r="45" ht="12.75">
      <c r="M45" s="140"/>
    </row>
    <row r="46" ht="12.75">
      <c r="M46" s="141"/>
    </row>
    <row r="47" ht="12.75">
      <c r="M47" s="140"/>
    </row>
    <row r="48" ht="12.75">
      <c r="M48" s="140"/>
    </row>
    <row r="49" ht="12.75">
      <c r="M49" s="140"/>
    </row>
    <row r="50" ht="12.75">
      <c r="M50" s="140"/>
    </row>
    <row r="51" ht="12.75">
      <c r="M51" s="140"/>
    </row>
    <row r="52" ht="12.75">
      <c r="M52" s="140"/>
    </row>
    <row r="53" ht="12.75">
      <c r="M53" s="140"/>
    </row>
    <row r="54" ht="12.75">
      <c r="M54" s="140"/>
    </row>
    <row r="55" ht="12.75">
      <c r="M55" s="140"/>
    </row>
    <row r="56" ht="12.75">
      <c r="M56" s="140"/>
    </row>
    <row r="57" ht="12.75">
      <c r="M57" s="140"/>
    </row>
    <row r="58" ht="12.75">
      <c r="M58" s="140"/>
    </row>
    <row r="59" ht="12.75">
      <c r="M59" s="140"/>
    </row>
    <row r="60" ht="12.75">
      <c r="M60" s="140"/>
    </row>
    <row r="61" ht="12.75">
      <c r="M61" s="140"/>
    </row>
    <row r="62" ht="12.75">
      <c r="M62" s="140"/>
    </row>
    <row r="63" ht="12.75">
      <c r="M63" s="140"/>
    </row>
    <row r="64" ht="12.75">
      <c r="M64" s="140"/>
    </row>
    <row r="65" ht="12.75">
      <c r="M65" s="140"/>
    </row>
    <row r="66" ht="12.75">
      <c r="M66" s="140"/>
    </row>
    <row r="67" ht="12.75">
      <c r="M67" s="140"/>
    </row>
    <row r="68" ht="12.75">
      <c r="M68" s="140"/>
    </row>
    <row r="69" ht="12.75">
      <c r="M69" s="140"/>
    </row>
    <row r="70" ht="12.75">
      <c r="M70" s="140"/>
    </row>
  </sheetData>
  <mergeCells count="5">
    <mergeCell ref="E9:F9"/>
    <mergeCell ref="E10:F10"/>
    <mergeCell ref="H10:I10"/>
    <mergeCell ref="E11:F11"/>
    <mergeCell ref="H11:I11"/>
  </mergeCells>
  <printOptions/>
  <pageMargins left="0.5" right="0" top="1" bottom="1" header="0.5" footer="0.5"/>
  <pageSetup fitToHeight="1" fitToWidth="1"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D14" sqref="D14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7.140625" style="0" customWidth="1"/>
    <col min="4" max="4" width="10.7109375" style="0" customWidth="1"/>
    <col min="5" max="5" width="1.7109375" style="0" customWidth="1"/>
    <col min="6" max="6" width="10.7109375" style="0" customWidth="1"/>
  </cols>
  <sheetData>
    <row r="1" ht="18">
      <c r="A1" s="40" t="s">
        <v>0</v>
      </c>
    </row>
    <row r="2" ht="12" customHeight="1">
      <c r="A2" t="s">
        <v>139</v>
      </c>
    </row>
    <row r="3" ht="7.5" customHeight="1"/>
    <row r="4" ht="12.75">
      <c r="A4" s="35" t="s">
        <v>296</v>
      </c>
    </row>
    <row r="5" ht="7.5" customHeight="1">
      <c r="A5" s="27"/>
    </row>
    <row r="6" ht="15.75">
      <c r="A6" s="89" t="s">
        <v>255</v>
      </c>
    </row>
    <row r="7" ht="10.5" customHeight="1">
      <c r="A7" s="27"/>
    </row>
    <row r="8" spans="4:6" ht="12.75">
      <c r="D8" s="178" t="s">
        <v>291</v>
      </c>
      <c r="E8" s="178"/>
      <c r="F8" s="178"/>
    </row>
    <row r="9" spans="4:6" ht="12.75">
      <c r="D9" s="41" t="s">
        <v>298</v>
      </c>
      <c r="F9" s="41" t="s">
        <v>297</v>
      </c>
    </row>
    <row r="10" spans="4:6" ht="12.75">
      <c r="D10" s="4" t="s">
        <v>1</v>
      </c>
      <c r="F10" s="4" t="s">
        <v>1</v>
      </c>
    </row>
    <row r="11" spans="1:6" ht="12.75">
      <c r="A11" s="3" t="s">
        <v>225</v>
      </c>
      <c r="D11" s="74"/>
      <c r="F11" s="74"/>
    </row>
    <row r="12" spans="1:6" ht="12.75">
      <c r="A12" s="35" t="s">
        <v>226</v>
      </c>
      <c r="D12" s="159">
        <f>58765</f>
        <v>58765</v>
      </c>
      <c r="F12" s="74">
        <v>42643</v>
      </c>
    </row>
    <row r="13" spans="1:6" ht="12.75">
      <c r="A13" s="35" t="s">
        <v>227</v>
      </c>
      <c r="D13" s="113">
        <v>-48529</v>
      </c>
      <c r="F13" s="113">
        <f>-34080-4</f>
        <v>-34084</v>
      </c>
    </row>
    <row r="14" spans="1:6" ht="12.75">
      <c r="A14" s="3" t="s">
        <v>224</v>
      </c>
      <c r="D14" s="76">
        <f>SUM(D12:D13)</f>
        <v>10236</v>
      </c>
      <c r="F14" s="76">
        <f>SUM(F12:F13)</f>
        <v>8559</v>
      </c>
    </row>
    <row r="15" spans="1:6" ht="12.75">
      <c r="A15" s="35" t="s">
        <v>158</v>
      </c>
      <c r="D15" s="76">
        <v>-32</v>
      </c>
      <c r="F15" s="105">
        <v>-16</v>
      </c>
    </row>
    <row r="16" spans="1:6" ht="12.75">
      <c r="A16" s="35" t="s">
        <v>35</v>
      </c>
      <c r="D16" s="91">
        <v>662</v>
      </c>
      <c r="F16" s="91">
        <v>415</v>
      </c>
    </row>
    <row r="17" spans="1:6" ht="12.75">
      <c r="A17" s="35" t="s">
        <v>229</v>
      </c>
      <c r="D17" s="91">
        <v>-684</v>
      </c>
      <c r="F17" s="104">
        <v>-1692</v>
      </c>
    </row>
    <row r="18" spans="1:6" ht="12.75">
      <c r="A18" s="35" t="s">
        <v>314</v>
      </c>
      <c r="D18" s="103">
        <v>118</v>
      </c>
      <c r="F18" s="104">
        <v>0</v>
      </c>
    </row>
    <row r="19" spans="1:6" ht="12.75">
      <c r="A19" s="35" t="s">
        <v>230</v>
      </c>
      <c r="D19" s="75">
        <f>SUM(D14:D18)</f>
        <v>10300</v>
      </c>
      <c r="F19" s="75">
        <f>SUM(F14:F18)</f>
        <v>7266</v>
      </c>
    </row>
    <row r="20" spans="1:6" ht="9" customHeight="1">
      <c r="A20" s="35"/>
      <c r="D20" s="76"/>
      <c r="F20" s="76"/>
    </row>
    <row r="21" spans="1:6" ht="12.75">
      <c r="A21" s="3" t="s">
        <v>231</v>
      </c>
      <c r="D21" s="76"/>
      <c r="F21" s="105"/>
    </row>
    <row r="22" spans="1:6" ht="12.75">
      <c r="A22" s="35" t="s">
        <v>228</v>
      </c>
      <c r="D22" s="103">
        <v>25</v>
      </c>
      <c r="F22" s="103">
        <v>11</v>
      </c>
    </row>
    <row r="23" spans="1:6" ht="12.75">
      <c r="A23" s="35" t="s">
        <v>232</v>
      </c>
      <c r="D23" s="76"/>
      <c r="F23" s="105"/>
    </row>
    <row r="24" spans="1:6" ht="12.75">
      <c r="A24" s="43" t="s">
        <v>10</v>
      </c>
      <c r="B24" t="s">
        <v>233</v>
      </c>
      <c r="D24" s="74">
        <v>-1162</v>
      </c>
      <c r="F24" s="103">
        <v>-5506</v>
      </c>
    </row>
    <row r="25" spans="1:6" ht="12.75" hidden="1">
      <c r="A25" s="43" t="s">
        <v>10</v>
      </c>
      <c r="B25" t="s">
        <v>234</v>
      </c>
      <c r="D25" s="103">
        <v>0</v>
      </c>
      <c r="F25" s="103">
        <v>0</v>
      </c>
    </row>
    <row r="26" spans="1:6" ht="12.75">
      <c r="A26" s="43" t="s">
        <v>10</v>
      </c>
      <c r="B26" t="s">
        <v>234</v>
      </c>
      <c r="D26" s="103">
        <v>92</v>
      </c>
      <c r="F26" s="105">
        <v>0</v>
      </c>
    </row>
    <row r="27" spans="1:6" ht="12.75">
      <c r="A27" s="35" t="s">
        <v>274</v>
      </c>
      <c r="D27" s="75">
        <f>SUM(D22:D26)</f>
        <v>-1045</v>
      </c>
      <c r="F27" s="75">
        <f>SUM(F22:F25)</f>
        <v>-5495</v>
      </c>
    </row>
    <row r="28" spans="4:6" ht="9" customHeight="1">
      <c r="D28" s="76"/>
      <c r="F28" s="76"/>
    </row>
    <row r="29" spans="1:6" ht="12.75">
      <c r="A29" s="3" t="s">
        <v>235</v>
      </c>
      <c r="D29" s="76"/>
      <c r="F29" s="76"/>
    </row>
    <row r="30" spans="1:6" ht="12.75">
      <c r="A30" t="s">
        <v>196</v>
      </c>
      <c r="D30" s="76">
        <v>-3295</v>
      </c>
      <c r="F30" s="76">
        <v>-1762</v>
      </c>
    </row>
    <row r="31" spans="1:6" ht="12.75">
      <c r="A31" t="s">
        <v>197</v>
      </c>
      <c r="D31" s="105">
        <v>-192</v>
      </c>
      <c r="F31" s="105">
        <v>-382</v>
      </c>
    </row>
    <row r="32" spans="1:6" ht="12.75">
      <c r="A32" t="s">
        <v>236</v>
      </c>
      <c r="D32" s="105">
        <v>0</v>
      </c>
      <c r="F32" s="76">
        <v>-24</v>
      </c>
    </row>
    <row r="33" spans="1:6" ht="12.75">
      <c r="A33" s="78" t="s">
        <v>36</v>
      </c>
      <c r="D33" s="105">
        <v>0</v>
      </c>
      <c r="F33" s="76">
        <v>879</v>
      </c>
    </row>
    <row r="34" spans="1:6" ht="12.75">
      <c r="A34" s="78" t="s">
        <v>275</v>
      </c>
      <c r="D34" s="75">
        <f>SUM(D30:D33)</f>
        <v>-3487</v>
      </c>
      <c r="F34" s="75">
        <f>SUM(F30:F33)</f>
        <v>-1289</v>
      </c>
    </row>
    <row r="35" spans="1:6" ht="9" customHeight="1">
      <c r="A35" s="78"/>
      <c r="D35" s="76"/>
      <c r="F35" s="74"/>
    </row>
    <row r="36" spans="1:6" ht="12.75">
      <c r="A36" s="78" t="s">
        <v>278</v>
      </c>
      <c r="D36" s="76">
        <f>+D34+D27+D19</f>
        <v>5768</v>
      </c>
      <c r="F36" s="74">
        <f>+F34+F27+F19</f>
        <v>482</v>
      </c>
    </row>
    <row r="37" spans="1:6" ht="12.75">
      <c r="A37" s="78" t="s">
        <v>313</v>
      </c>
      <c r="D37" s="76">
        <v>12</v>
      </c>
      <c r="F37" s="105">
        <v>0</v>
      </c>
    </row>
    <row r="38" spans="1:6" ht="12.75">
      <c r="A38" s="78" t="s">
        <v>237</v>
      </c>
      <c r="D38" s="76"/>
      <c r="F38" s="74"/>
    </row>
    <row r="39" spans="1:6" ht="12.75">
      <c r="A39" s="125" t="s">
        <v>10</v>
      </c>
      <c r="B39" t="s">
        <v>238</v>
      </c>
      <c r="D39" s="76">
        <v>43060</v>
      </c>
      <c r="F39" s="74">
        <v>42803</v>
      </c>
    </row>
    <row r="40" spans="1:6" ht="13.5" thickBot="1">
      <c r="A40" s="125" t="s">
        <v>10</v>
      </c>
      <c r="B40" t="s">
        <v>239</v>
      </c>
      <c r="D40" s="126">
        <f>SUM(D36:D39)</f>
        <v>48840</v>
      </c>
      <c r="F40" s="126">
        <f>SUM(F36:F39)</f>
        <v>43285</v>
      </c>
    </row>
    <row r="41" spans="1:4" ht="12.75" customHeight="1">
      <c r="A41" s="78"/>
      <c r="D41" s="76"/>
    </row>
    <row r="42" spans="1:4" ht="12.75" customHeight="1">
      <c r="A42" s="78"/>
      <c r="D42" s="76"/>
    </row>
    <row r="43" spans="1:4" ht="12.75" customHeight="1">
      <c r="A43" s="78" t="s">
        <v>147</v>
      </c>
      <c r="D43" s="76"/>
    </row>
    <row r="44" spans="1:6" ht="12.75" customHeight="1">
      <c r="A44" s="78"/>
      <c r="B44" t="s">
        <v>152</v>
      </c>
      <c r="D44" s="76">
        <v>43846</v>
      </c>
      <c r="F44" s="9">
        <v>38758</v>
      </c>
    </row>
    <row r="45" spans="1:6" ht="12.75" customHeight="1">
      <c r="A45" s="78"/>
      <c r="B45" t="s">
        <v>151</v>
      </c>
      <c r="D45" s="76">
        <v>4994</v>
      </c>
      <c r="F45" s="9">
        <v>4527</v>
      </c>
    </row>
    <row r="46" spans="1:6" ht="12.75" customHeight="1" thickBot="1">
      <c r="A46" s="78"/>
      <c r="D46" s="77">
        <f>SUM(D44:D45)</f>
        <v>48840</v>
      </c>
      <c r="F46" s="134">
        <f>SUM(F44:F45)</f>
        <v>43285</v>
      </c>
    </row>
    <row r="47" spans="1:4" ht="12.75" customHeight="1" thickTop="1">
      <c r="A47" s="78"/>
      <c r="D47" s="76"/>
    </row>
    <row r="48" spans="1:4" ht="12.75" customHeight="1">
      <c r="A48" s="78" t="s">
        <v>276</v>
      </c>
      <c r="D48" s="76"/>
    </row>
    <row r="49" spans="1:4" ht="12.75" customHeight="1">
      <c r="A49" s="78"/>
      <c r="C49" t="s">
        <v>277</v>
      </c>
      <c r="D49" s="76"/>
    </row>
    <row r="50" spans="1:4" ht="12.75" customHeight="1">
      <c r="A50" s="78"/>
      <c r="D50" s="76"/>
    </row>
    <row r="51" spans="1:4" ht="12.75" customHeight="1">
      <c r="A51" s="78"/>
      <c r="D51" s="76"/>
    </row>
    <row r="52" ht="12.75">
      <c r="A52" t="s">
        <v>145</v>
      </c>
    </row>
    <row r="53" ht="12.75">
      <c r="A53" t="s">
        <v>260</v>
      </c>
    </row>
    <row r="54" ht="5.25" customHeight="1"/>
    <row r="55" ht="12.75">
      <c r="A55" s="7"/>
    </row>
  </sheetData>
  <mergeCells count="1">
    <mergeCell ref="D8:F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1"/>
  <sheetViews>
    <sheetView tabSelected="1" zoomScaleSheetLayoutView="100" workbookViewId="0" topLeftCell="A1">
      <selection activeCell="C174" sqref="C174"/>
    </sheetView>
  </sheetViews>
  <sheetFormatPr defaultColWidth="9.140625" defaultRowHeight="12.75"/>
  <cols>
    <col min="1" max="1" width="3.57421875" style="35" customWidth="1"/>
    <col min="2" max="2" width="4.7109375" style="35" customWidth="1"/>
    <col min="3" max="3" width="28.00390625" style="35" customWidth="1"/>
    <col min="4" max="4" width="12.140625" style="35" customWidth="1"/>
    <col min="5" max="5" width="1.7109375" style="35" customWidth="1"/>
    <col min="6" max="6" width="13.140625" style="35" customWidth="1"/>
    <col min="7" max="7" width="2.421875" style="35" customWidth="1"/>
    <col min="8" max="8" width="13.00390625" style="35" customWidth="1"/>
    <col min="9" max="9" width="2.28125" style="35" customWidth="1"/>
    <col min="10" max="10" width="15.421875" style="35" customWidth="1"/>
    <col min="11" max="11" width="2.421875" style="35" customWidth="1"/>
    <col min="12" max="16384" width="9.140625" style="35" customWidth="1"/>
  </cols>
  <sheetData>
    <row r="1" ht="12.75">
      <c r="A1" s="3" t="s">
        <v>0</v>
      </c>
    </row>
    <row r="2" ht="12" customHeight="1">
      <c r="A2" s="35" t="s">
        <v>139</v>
      </c>
    </row>
    <row r="3" ht="7.5" customHeight="1"/>
    <row r="4" ht="12.75">
      <c r="A4" s="35" t="s">
        <v>296</v>
      </c>
    </row>
    <row r="5" ht="6" customHeight="1"/>
    <row r="6" ht="12.75">
      <c r="A6" s="3" t="s">
        <v>56</v>
      </c>
    </row>
    <row r="7" ht="12.75">
      <c r="A7" s="3"/>
    </row>
    <row r="8" ht="12.75">
      <c r="A8" s="3"/>
    </row>
    <row r="9" spans="1:2" ht="12.75">
      <c r="A9" s="42" t="s">
        <v>118</v>
      </c>
      <c r="B9" s="3" t="s">
        <v>57</v>
      </c>
    </row>
    <row r="10" ht="12.75">
      <c r="B10" s="35" t="s">
        <v>252</v>
      </c>
    </row>
    <row r="11" ht="12.75">
      <c r="B11" s="35" t="s">
        <v>208</v>
      </c>
    </row>
    <row r="12" ht="12.75">
      <c r="B12" s="35" t="s">
        <v>261</v>
      </c>
    </row>
    <row r="13" ht="12.75" customHeight="1"/>
    <row r="14" ht="12.75" customHeight="1">
      <c r="B14" s="35" t="s">
        <v>248</v>
      </c>
    </row>
    <row r="15" ht="12.75" customHeight="1">
      <c r="B15" s="35" t="s">
        <v>249</v>
      </c>
    </row>
    <row r="16" ht="12.75" customHeight="1">
      <c r="B16" s="35" t="s">
        <v>250</v>
      </c>
    </row>
    <row r="17" ht="12.75" customHeight="1"/>
    <row r="18" ht="12.75">
      <c r="B18" s="35" t="s">
        <v>207</v>
      </c>
    </row>
    <row r="19" ht="12.75">
      <c r="B19" s="35" t="s">
        <v>262</v>
      </c>
    </row>
    <row r="22" spans="1:2" ht="12.75">
      <c r="A22" s="43" t="s">
        <v>117</v>
      </c>
      <c r="B22" s="3" t="s">
        <v>142</v>
      </c>
    </row>
    <row r="23" ht="12.75">
      <c r="B23" s="35" t="s">
        <v>143</v>
      </c>
    </row>
    <row r="26" spans="1:2" ht="12.75">
      <c r="A26" s="43" t="s">
        <v>60</v>
      </c>
      <c r="B26" s="3" t="s">
        <v>61</v>
      </c>
    </row>
    <row r="27" ht="12.75">
      <c r="B27" s="35" t="s">
        <v>62</v>
      </c>
    </row>
    <row r="30" spans="1:2" ht="12.75">
      <c r="A30" s="43" t="s">
        <v>63</v>
      </c>
      <c r="B30" s="3" t="s">
        <v>173</v>
      </c>
    </row>
    <row r="31" ht="12.75">
      <c r="B31" s="35" t="s">
        <v>174</v>
      </c>
    </row>
    <row r="34" spans="1:2" ht="12.75">
      <c r="A34" s="43" t="s">
        <v>64</v>
      </c>
      <c r="B34" s="3" t="s">
        <v>153</v>
      </c>
    </row>
    <row r="35" ht="12.75">
      <c r="B35" s="35" t="s">
        <v>220</v>
      </c>
    </row>
    <row r="36" ht="12.75">
      <c r="B36" s="35" t="s">
        <v>221</v>
      </c>
    </row>
    <row r="37" ht="12" customHeight="1"/>
    <row r="39" spans="1:2" ht="12.75">
      <c r="A39" s="43" t="s">
        <v>65</v>
      </c>
      <c r="B39" s="3" t="s">
        <v>84</v>
      </c>
    </row>
    <row r="40" ht="12.75">
      <c r="B40" s="35" t="s">
        <v>269</v>
      </c>
    </row>
    <row r="41" ht="12.75">
      <c r="B41" s="35" t="s">
        <v>270</v>
      </c>
    </row>
    <row r="44" spans="1:2" ht="12.75">
      <c r="A44" s="43" t="s">
        <v>70</v>
      </c>
      <c r="B44" s="3" t="s">
        <v>113</v>
      </c>
    </row>
    <row r="45" spans="1:2" ht="12.75">
      <c r="A45" s="43"/>
      <c r="B45" s="35" t="s">
        <v>263</v>
      </c>
    </row>
    <row r="48" spans="1:2" ht="12.75">
      <c r="A48" s="42" t="s">
        <v>75</v>
      </c>
      <c r="B48" s="3" t="s">
        <v>58</v>
      </c>
    </row>
    <row r="49" spans="1:2" ht="12.75">
      <c r="A49" s="42"/>
      <c r="B49" s="35" t="s">
        <v>154</v>
      </c>
    </row>
    <row r="50" spans="4:8" ht="12.75">
      <c r="D50" s="45"/>
      <c r="E50" s="45"/>
      <c r="F50" s="45"/>
      <c r="G50" s="45"/>
      <c r="H50" s="48"/>
    </row>
    <row r="52" spans="1:2" ht="12.75">
      <c r="A52" s="43" t="s">
        <v>77</v>
      </c>
      <c r="B52" s="3" t="s">
        <v>76</v>
      </c>
    </row>
    <row r="53" spans="1:2" ht="12.75">
      <c r="A53" s="43"/>
      <c r="B53" s="35" t="s">
        <v>155</v>
      </c>
    </row>
    <row r="54" spans="1:2" ht="12.75">
      <c r="A54" s="43"/>
      <c r="B54" s="35" t="s">
        <v>280</v>
      </c>
    </row>
    <row r="55" ht="12.75">
      <c r="B55" s="35" t="s">
        <v>279</v>
      </c>
    </row>
    <row r="56" ht="12.75">
      <c r="B56" s="35" t="s">
        <v>281</v>
      </c>
    </row>
    <row r="57" ht="12.75">
      <c r="B57" s="35" t="s">
        <v>282</v>
      </c>
    </row>
    <row r="58" ht="12.75">
      <c r="B58" s="35" t="s">
        <v>283</v>
      </c>
    </row>
    <row r="59" ht="12.75">
      <c r="B59" s="35" t="s">
        <v>284</v>
      </c>
    </row>
    <row r="62" spans="1:2" ht="12.75">
      <c r="A62" s="43" t="s">
        <v>80</v>
      </c>
      <c r="B62" s="3" t="s">
        <v>86</v>
      </c>
    </row>
    <row r="63" spans="1:8" ht="12.75">
      <c r="A63" s="43"/>
      <c r="B63" s="35" t="s">
        <v>315</v>
      </c>
      <c r="C63" s="123" t="s">
        <v>316</v>
      </c>
      <c r="D63" s="45"/>
      <c r="E63" s="45"/>
      <c r="F63" s="45"/>
      <c r="G63" s="45"/>
      <c r="H63" s="45"/>
    </row>
    <row r="64" spans="1:8" ht="12.75">
      <c r="A64" s="43"/>
      <c r="D64" s="45"/>
      <c r="E64" s="45"/>
      <c r="F64" s="45"/>
      <c r="G64" s="45"/>
      <c r="H64" s="45"/>
    </row>
    <row r="65" spans="1:8" ht="12.75">
      <c r="A65" s="43"/>
      <c r="C65" s="35" t="s">
        <v>317</v>
      </c>
      <c r="D65" s="45"/>
      <c r="E65" s="45"/>
      <c r="F65" s="45"/>
      <c r="G65" s="45"/>
      <c r="H65" s="45"/>
    </row>
    <row r="66" spans="1:8" ht="12.75">
      <c r="A66" s="43"/>
      <c r="C66" s="35" t="s">
        <v>318</v>
      </c>
      <c r="D66" s="45"/>
      <c r="E66" s="45"/>
      <c r="F66" s="45"/>
      <c r="G66" s="45"/>
      <c r="H66" s="45"/>
    </row>
    <row r="67" spans="1:8" ht="12.75">
      <c r="A67" s="43"/>
      <c r="C67" s="35" t="s">
        <v>319</v>
      </c>
      <c r="D67" s="45"/>
      <c r="E67" s="45"/>
      <c r="F67" s="45"/>
      <c r="G67" s="45"/>
      <c r="H67" s="45"/>
    </row>
    <row r="68" spans="1:8" ht="12.75">
      <c r="A68" s="43"/>
      <c r="C68" s="35" t="s">
        <v>320</v>
      </c>
      <c r="D68" s="45"/>
      <c r="E68" s="45"/>
      <c r="F68" s="45"/>
      <c r="G68" s="45"/>
      <c r="H68" s="45"/>
    </row>
    <row r="69" spans="1:8" ht="12.75">
      <c r="A69" s="43"/>
      <c r="C69" s="35" t="s">
        <v>321</v>
      </c>
      <c r="D69" s="45"/>
      <c r="E69" s="45"/>
      <c r="F69" s="45"/>
      <c r="G69" s="45"/>
      <c r="H69" s="45"/>
    </row>
    <row r="70" spans="1:8" ht="12.75">
      <c r="A70" s="43"/>
      <c r="D70" s="45"/>
      <c r="E70" s="45"/>
      <c r="F70" s="45"/>
      <c r="G70" s="45"/>
      <c r="H70" s="45"/>
    </row>
    <row r="71" spans="1:8" ht="12.75">
      <c r="A71" s="43"/>
      <c r="C71" s="35" t="s">
        <v>322</v>
      </c>
      <c r="D71" s="45"/>
      <c r="E71" s="45"/>
      <c r="F71" s="45"/>
      <c r="G71" s="45"/>
      <c r="H71" s="45"/>
    </row>
    <row r="72" spans="1:8" ht="12.75">
      <c r="A72" s="43"/>
      <c r="C72" s="35" t="s">
        <v>323</v>
      </c>
      <c r="D72" s="45"/>
      <c r="E72" s="45"/>
      <c r="F72" s="45"/>
      <c r="G72" s="45"/>
      <c r="H72" s="45"/>
    </row>
    <row r="73" spans="1:8" ht="12.75">
      <c r="A73" s="43"/>
      <c r="D73" s="45"/>
      <c r="E73" s="45"/>
      <c r="F73" s="45"/>
      <c r="G73" s="45"/>
      <c r="H73" s="45"/>
    </row>
    <row r="74" spans="1:8" ht="12.75">
      <c r="A74" s="43"/>
      <c r="C74" s="35" t="s">
        <v>324</v>
      </c>
      <c r="D74" s="45"/>
      <c r="E74" s="45"/>
      <c r="F74" s="45"/>
      <c r="G74" s="45"/>
      <c r="H74" s="45"/>
    </row>
    <row r="75" spans="1:8" ht="12.75">
      <c r="A75" s="43"/>
      <c r="C75" s="35" t="s">
        <v>325</v>
      </c>
      <c r="D75" s="45"/>
      <c r="E75" s="45"/>
      <c r="F75" s="45"/>
      <c r="G75" s="45"/>
      <c r="H75" s="45"/>
    </row>
    <row r="76" spans="1:8" ht="12.75">
      <c r="A76" s="43"/>
      <c r="D76" s="45"/>
      <c r="E76" s="45"/>
      <c r="F76" s="45"/>
      <c r="G76" s="45"/>
      <c r="H76" s="45"/>
    </row>
    <row r="77" spans="1:8" ht="12.75">
      <c r="A77" s="43"/>
      <c r="B77" s="35" t="s">
        <v>163</v>
      </c>
      <c r="C77" s="123" t="s">
        <v>326</v>
      </c>
      <c r="D77" s="45"/>
      <c r="E77" s="45"/>
      <c r="F77" s="45"/>
      <c r="G77" s="45"/>
      <c r="H77" s="45"/>
    </row>
    <row r="78" spans="1:8" ht="12.75">
      <c r="A78" s="43"/>
      <c r="D78" s="45"/>
      <c r="E78" s="45"/>
      <c r="F78" s="45"/>
      <c r="G78" s="45"/>
      <c r="H78" s="45"/>
    </row>
    <row r="79" spans="1:8" ht="12.75">
      <c r="A79" s="43"/>
      <c r="C79" s="35" t="s">
        <v>327</v>
      </c>
      <c r="D79" s="45"/>
      <c r="E79" s="45"/>
      <c r="F79" s="45"/>
      <c r="G79" s="45"/>
      <c r="H79" s="45"/>
    </row>
    <row r="80" spans="1:8" ht="12.75">
      <c r="A80" s="43"/>
      <c r="C80" s="35" t="s">
        <v>328</v>
      </c>
      <c r="D80" s="45"/>
      <c r="E80" s="45"/>
      <c r="F80" s="45"/>
      <c r="G80" s="45"/>
      <c r="H80" s="45"/>
    </row>
    <row r="81" spans="1:8" ht="12.75">
      <c r="A81" s="43"/>
      <c r="C81" s="35" t="s">
        <v>329</v>
      </c>
      <c r="D81" s="45"/>
      <c r="E81" s="45"/>
      <c r="F81" s="45"/>
      <c r="G81" s="45"/>
      <c r="H81" s="45"/>
    </row>
    <row r="82" spans="1:8" ht="12.75">
      <c r="A82" s="43"/>
      <c r="C82" s="35" t="s">
        <v>330</v>
      </c>
      <c r="D82" s="45"/>
      <c r="E82" s="45"/>
      <c r="F82" s="45"/>
      <c r="G82" s="45"/>
      <c r="H82" s="45"/>
    </row>
    <row r="83" spans="1:8" ht="12.75">
      <c r="A83" s="43"/>
      <c r="D83" s="45"/>
      <c r="E83" s="45"/>
      <c r="F83" s="45"/>
      <c r="G83" s="45"/>
      <c r="H83" s="45"/>
    </row>
    <row r="84" spans="1:8" ht="12.75">
      <c r="A84" s="43"/>
      <c r="C84" s="35" t="s">
        <v>331</v>
      </c>
      <c r="D84" s="45"/>
      <c r="E84" s="45"/>
      <c r="F84" s="45"/>
      <c r="G84" s="45"/>
      <c r="H84" s="45"/>
    </row>
    <row r="85" spans="1:8" ht="12.75">
      <c r="A85" s="43"/>
      <c r="C85" s="35" t="s">
        <v>332</v>
      </c>
      <c r="D85" s="45"/>
      <c r="E85" s="45"/>
      <c r="F85" s="45"/>
      <c r="G85" s="45"/>
      <c r="H85" s="45"/>
    </row>
    <row r="86" spans="1:8" ht="12.75">
      <c r="A86" s="43"/>
      <c r="D86" s="45"/>
      <c r="E86" s="45"/>
      <c r="F86" s="45"/>
      <c r="G86" s="45"/>
      <c r="H86" s="45"/>
    </row>
    <row r="87" spans="1:8" ht="12.75">
      <c r="A87" s="43"/>
      <c r="C87" s="35" t="s">
        <v>324</v>
      </c>
      <c r="D87" s="45"/>
      <c r="E87" s="45"/>
      <c r="F87" s="45"/>
      <c r="G87" s="45"/>
      <c r="H87" s="45"/>
    </row>
    <row r="88" spans="1:8" ht="12.75">
      <c r="A88" s="43"/>
      <c r="C88" s="35" t="s">
        <v>325</v>
      </c>
      <c r="D88" s="45"/>
      <c r="E88" s="45"/>
      <c r="F88" s="45"/>
      <c r="G88" s="45"/>
      <c r="H88" s="45"/>
    </row>
    <row r="89" spans="1:2" ht="12.75">
      <c r="A89" s="43"/>
      <c r="B89" s="3"/>
    </row>
    <row r="91" spans="1:8" ht="12.75">
      <c r="A91" s="43" t="s">
        <v>81</v>
      </c>
      <c r="B91" s="3" t="s">
        <v>107</v>
      </c>
      <c r="D91" s="45"/>
      <c r="E91" s="45"/>
      <c r="F91" s="45"/>
      <c r="G91" s="45"/>
      <c r="H91" s="45"/>
    </row>
    <row r="92" spans="1:8" ht="12.75">
      <c r="A92" s="43"/>
      <c r="B92" s="35" t="s">
        <v>315</v>
      </c>
      <c r="C92" s="123" t="s">
        <v>334</v>
      </c>
      <c r="D92" s="45"/>
      <c r="E92" s="45"/>
      <c r="F92" s="45"/>
      <c r="G92" s="45"/>
      <c r="H92" s="45"/>
    </row>
    <row r="93" spans="1:8" ht="12.75">
      <c r="A93" s="43"/>
      <c r="B93" s="3"/>
      <c r="C93" s="35" t="s">
        <v>337</v>
      </c>
      <c r="D93" s="45"/>
      <c r="E93" s="45"/>
      <c r="F93" s="45"/>
      <c r="G93" s="45"/>
      <c r="H93" s="45"/>
    </row>
    <row r="94" spans="1:8" ht="12.75">
      <c r="A94" s="43"/>
      <c r="B94" s="3"/>
      <c r="C94" s="35" t="s">
        <v>343</v>
      </c>
      <c r="D94" s="45"/>
      <c r="E94" s="45"/>
      <c r="F94" s="45"/>
      <c r="G94" s="45"/>
      <c r="H94" s="45"/>
    </row>
    <row r="95" spans="1:8" ht="12.75">
      <c r="A95" s="43"/>
      <c r="B95" s="3"/>
      <c r="C95" s="35" t="s">
        <v>347</v>
      </c>
      <c r="D95" s="45"/>
      <c r="E95" s="45"/>
      <c r="F95" s="45"/>
      <c r="G95" s="45"/>
      <c r="H95" s="45"/>
    </row>
    <row r="96" spans="1:8" ht="12.75">
      <c r="A96" s="43"/>
      <c r="B96" s="3"/>
      <c r="D96" s="45"/>
      <c r="E96" s="45"/>
      <c r="F96" s="45"/>
      <c r="G96" s="45"/>
      <c r="H96" s="45"/>
    </row>
    <row r="97" spans="1:8" ht="12.75">
      <c r="A97" s="43"/>
      <c r="B97" s="3"/>
      <c r="C97" s="35" t="s">
        <v>335</v>
      </c>
      <c r="D97" s="45"/>
      <c r="E97" s="45"/>
      <c r="F97" s="45"/>
      <c r="G97" s="45"/>
      <c r="H97" s="45"/>
    </row>
    <row r="98" spans="1:8" ht="12.75">
      <c r="A98" s="43"/>
      <c r="B98" s="3"/>
      <c r="D98" s="45"/>
      <c r="E98" s="45"/>
      <c r="F98" s="45"/>
      <c r="G98" s="45"/>
      <c r="H98" s="45"/>
    </row>
    <row r="99" spans="1:8" ht="12.75">
      <c r="A99" s="43"/>
      <c r="B99" s="3"/>
      <c r="C99" s="35" t="s">
        <v>336</v>
      </c>
      <c r="D99" s="45"/>
      <c r="E99" s="45"/>
      <c r="F99" s="45"/>
      <c r="G99" s="45"/>
      <c r="H99" s="45"/>
    </row>
    <row r="100" spans="1:8" ht="12.75">
      <c r="A100" s="43"/>
      <c r="B100" s="3"/>
      <c r="C100" s="35" t="s">
        <v>325</v>
      </c>
      <c r="D100" s="45"/>
      <c r="E100" s="45"/>
      <c r="F100" s="45"/>
      <c r="G100" s="45"/>
      <c r="H100" s="45"/>
    </row>
    <row r="101" spans="1:8" ht="12.75">
      <c r="A101" s="43"/>
      <c r="B101" s="3"/>
      <c r="D101" s="45"/>
      <c r="E101" s="45"/>
      <c r="F101" s="45"/>
      <c r="G101" s="45"/>
      <c r="H101" s="45"/>
    </row>
    <row r="102" spans="1:8" ht="12.75">
      <c r="A102" s="43"/>
      <c r="D102" s="45"/>
      <c r="E102" s="45"/>
      <c r="F102" s="45"/>
      <c r="G102" s="45"/>
      <c r="H102" s="45"/>
    </row>
    <row r="103" spans="1:8" ht="12.75">
      <c r="A103" s="43" t="s">
        <v>83</v>
      </c>
      <c r="B103" s="3" t="s">
        <v>137</v>
      </c>
      <c r="D103" s="45"/>
      <c r="E103" s="45"/>
      <c r="F103" s="45"/>
      <c r="G103" s="45"/>
      <c r="H103" s="45"/>
    </row>
    <row r="104" spans="2:8" ht="12.75">
      <c r="B104" s="35" t="s">
        <v>305</v>
      </c>
      <c r="D104" s="45"/>
      <c r="E104" s="45"/>
      <c r="F104" s="45"/>
      <c r="G104" s="45"/>
      <c r="H104" s="45"/>
    </row>
    <row r="105" spans="2:8" ht="12.75">
      <c r="B105" s="35" t="s">
        <v>217</v>
      </c>
      <c r="D105" s="45"/>
      <c r="E105" s="45"/>
      <c r="F105" s="45"/>
      <c r="G105" s="45"/>
      <c r="H105" s="45"/>
    </row>
    <row r="106" spans="4:8" ht="12.75" customHeight="1">
      <c r="D106" s="45"/>
      <c r="E106" s="45"/>
      <c r="F106" s="45"/>
      <c r="G106" s="45"/>
      <c r="H106" s="45"/>
    </row>
    <row r="107" spans="2:8" ht="12.75">
      <c r="B107" s="35" t="s">
        <v>213</v>
      </c>
      <c r="D107" s="45"/>
      <c r="E107" s="45"/>
      <c r="F107" s="45"/>
      <c r="G107" s="45"/>
      <c r="H107" s="45"/>
    </row>
    <row r="108" spans="3:8" ht="12.75">
      <c r="C108" s="123" t="s">
        <v>214</v>
      </c>
      <c r="D108" s="45"/>
      <c r="E108" s="45"/>
      <c r="F108" s="45"/>
      <c r="G108" s="45"/>
      <c r="H108" s="45"/>
    </row>
    <row r="109" spans="2:8" ht="12.75">
      <c r="B109" s="43"/>
      <c r="C109" s="35" t="s">
        <v>306</v>
      </c>
      <c r="D109" s="45"/>
      <c r="E109" s="45"/>
      <c r="F109" s="45"/>
      <c r="G109" s="45"/>
      <c r="H109" s="45"/>
    </row>
    <row r="110" spans="2:8" ht="12.75">
      <c r="B110" s="43"/>
      <c r="C110" s="35" t="s">
        <v>218</v>
      </c>
      <c r="D110" s="45"/>
      <c r="E110" s="45"/>
      <c r="F110" s="45"/>
      <c r="G110" s="45"/>
      <c r="H110" s="45"/>
    </row>
    <row r="111" spans="4:8" ht="6" customHeight="1">
      <c r="D111" s="45"/>
      <c r="E111" s="45"/>
      <c r="F111" s="45"/>
      <c r="G111" s="45"/>
      <c r="H111" s="45"/>
    </row>
    <row r="112" spans="2:8" ht="12.75">
      <c r="B112" s="43"/>
      <c r="C112" s="123" t="s">
        <v>179</v>
      </c>
      <c r="D112" s="45"/>
      <c r="E112" s="45"/>
      <c r="F112" s="45"/>
      <c r="G112" s="45"/>
      <c r="H112" s="45"/>
    </row>
    <row r="113" spans="2:8" ht="12.75">
      <c r="B113" s="43"/>
      <c r="C113" s="35" t="s">
        <v>215</v>
      </c>
      <c r="D113" s="45"/>
      <c r="E113" s="45"/>
      <c r="F113" s="45"/>
      <c r="G113" s="45"/>
      <c r="H113" s="45"/>
    </row>
    <row r="114" spans="2:8" ht="12.75">
      <c r="B114" s="43"/>
      <c r="C114" s="35" t="s">
        <v>216</v>
      </c>
      <c r="D114" s="45"/>
      <c r="E114" s="45"/>
      <c r="F114" s="45"/>
      <c r="G114" s="45"/>
      <c r="H114" s="45"/>
    </row>
    <row r="115" spans="4:8" ht="12.75">
      <c r="D115" s="45"/>
      <c r="E115" s="45"/>
      <c r="F115" s="45"/>
      <c r="G115" s="45"/>
      <c r="H115" s="45"/>
    </row>
    <row r="116" spans="4:8" ht="12.75">
      <c r="D116" s="45"/>
      <c r="E116" s="45"/>
      <c r="F116" s="45"/>
      <c r="G116" s="45"/>
      <c r="H116" s="45"/>
    </row>
    <row r="117" spans="1:8" ht="12.75">
      <c r="A117" s="43" t="s">
        <v>85</v>
      </c>
      <c r="B117" s="3" t="s">
        <v>119</v>
      </c>
      <c r="D117" s="45"/>
      <c r="E117" s="45"/>
      <c r="F117" s="45"/>
      <c r="G117" s="45"/>
      <c r="H117" s="45"/>
    </row>
    <row r="118" spans="2:8" ht="12.75">
      <c r="B118" s="35" t="s">
        <v>307</v>
      </c>
      <c r="D118" s="45"/>
      <c r="E118" s="45"/>
      <c r="F118" s="45"/>
      <c r="G118" s="45"/>
      <c r="H118" s="45"/>
    </row>
    <row r="119" spans="4:8" ht="6" customHeight="1">
      <c r="D119" s="45"/>
      <c r="E119" s="45"/>
      <c r="F119" s="45"/>
      <c r="G119" s="45"/>
      <c r="H119" s="45"/>
    </row>
    <row r="120" spans="4:8" ht="12.75">
      <c r="D120" s="45"/>
      <c r="E120" s="45"/>
      <c r="F120" s="45"/>
      <c r="G120" s="45"/>
      <c r="H120" s="50" t="s">
        <v>59</v>
      </c>
    </row>
    <row r="121" spans="4:8" ht="12.75">
      <c r="D121" s="45"/>
      <c r="E121" s="45"/>
      <c r="F121" s="45"/>
      <c r="G121" s="45"/>
      <c r="H121" s="69" t="s">
        <v>292</v>
      </c>
    </row>
    <row r="122" spans="4:8" ht="12.75">
      <c r="D122" s="45"/>
      <c r="E122" s="45"/>
      <c r="F122" s="45"/>
      <c r="G122" s="45"/>
      <c r="H122" s="51" t="s">
        <v>1</v>
      </c>
    </row>
    <row r="123" spans="3:8" ht="13.5" thickBot="1">
      <c r="C123" s="35" t="s">
        <v>222</v>
      </c>
      <c r="D123" s="45"/>
      <c r="E123" s="45"/>
      <c r="F123" s="45"/>
      <c r="G123" s="45"/>
      <c r="H123" s="72">
        <v>249</v>
      </c>
    </row>
    <row r="124" spans="4:8" ht="9" customHeight="1" thickTop="1">
      <c r="D124" s="45"/>
      <c r="E124" s="45"/>
      <c r="F124" s="45"/>
      <c r="G124" s="45"/>
      <c r="H124" s="85"/>
    </row>
    <row r="125" spans="3:8" ht="12.75">
      <c r="C125" s="35" t="s">
        <v>90</v>
      </c>
      <c r="D125" s="45"/>
      <c r="E125" s="45"/>
      <c r="F125" s="45"/>
      <c r="G125" s="45"/>
      <c r="H125" s="45"/>
    </row>
    <row r="126" spans="3:8" ht="13.5" thickBot="1">
      <c r="C126" s="43" t="s">
        <v>91</v>
      </c>
      <c r="D126" s="45"/>
      <c r="E126" s="45"/>
      <c r="F126" s="45"/>
      <c r="G126" s="45"/>
      <c r="H126" s="70">
        <v>249</v>
      </c>
    </row>
    <row r="127" spans="2:8" ht="13.5" thickTop="1">
      <c r="B127" s="43"/>
      <c r="D127" s="45"/>
      <c r="E127" s="45"/>
      <c r="F127" s="45"/>
      <c r="G127" s="45"/>
      <c r="H127" s="48"/>
    </row>
    <row r="128" spans="2:8" ht="12.75">
      <c r="B128" s="43"/>
      <c r="D128" s="45"/>
      <c r="E128" s="45"/>
      <c r="F128" s="45"/>
      <c r="G128" s="45"/>
      <c r="H128" s="48"/>
    </row>
    <row r="129" spans="1:8" ht="12.75">
      <c r="A129" s="43" t="s">
        <v>87</v>
      </c>
      <c r="B129" s="3" t="s">
        <v>120</v>
      </c>
      <c r="D129" s="45"/>
      <c r="E129" s="45"/>
      <c r="F129" s="45"/>
      <c r="G129" s="45"/>
      <c r="H129" s="45"/>
    </row>
    <row r="130" spans="1:8" ht="12.75" hidden="1">
      <c r="A130" s="43" t="s">
        <v>121</v>
      </c>
      <c r="B130" s="35" t="s">
        <v>122</v>
      </c>
      <c r="D130" s="45"/>
      <c r="E130" s="45"/>
      <c r="F130" s="45"/>
      <c r="G130" s="45"/>
      <c r="H130" s="4" t="s">
        <v>123</v>
      </c>
    </row>
    <row r="131" spans="4:10" ht="12.75" hidden="1">
      <c r="D131" s="45"/>
      <c r="E131" s="45"/>
      <c r="F131" s="45"/>
      <c r="G131" s="45"/>
      <c r="H131" s="50" t="s">
        <v>124</v>
      </c>
      <c r="I131" s="3"/>
      <c r="J131" s="4"/>
    </row>
    <row r="132" spans="4:10" ht="12.75" hidden="1">
      <c r="D132" s="45"/>
      <c r="E132" s="45"/>
      <c r="F132" s="45"/>
      <c r="G132" s="45"/>
      <c r="H132" s="50" t="s">
        <v>125</v>
      </c>
      <c r="I132" s="3"/>
      <c r="J132" s="4"/>
    </row>
    <row r="133" spans="2:10" ht="12.75" hidden="1">
      <c r="B133" s="35" t="s">
        <v>126</v>
      </c>
      <c r="D133" s="45"/>
      <c r="E133" s="45"/>
      <c r="F133" s="45"/>
      <c r="G133" s="45"/>
      <c r="H133" s="51" t="s">
        <v>34</v>
      </c>
      <c r="I133" s="3"/>
      <c r="J133" s="44"/>
    </row>
    <row r="134" spans="4:10" ht="6" customHeight="1" hidden="1">
      <c r="D134" s="45"/>
      <c r="E134" s="45"/>
      <c r="F134" s="45"/>
      <c r="G134" s="45"/>
      <c r="H134" s="51"/>
      <c r="I134" s="3"/>
      <c r="J134" s="44"/>
    </row>
    <row r="135" spans="2:8" ht="12.75" hidden="1">
      <c r="B135" s="43" t="s">
        <v>127</v>
      </c>
      <c r="D135" s="45"/>
      <c r="E135" s="45"/>
      <c r="F135" s="45"/>
      <c r="G135" s="45"/>
      <c r="H135" s="45">
        <f>27062621+2224296</f>
        <v>29286917</v>
      </c>
    </row>
    <row r="136" spans="2:8" ht="12.75" hidden="1">
      <c r="B136" s="43" t="s">
        <v>128</v>
      </c>
      <c r="D136" s="45"/>
      <c r="E136" s="45"/>
      <c r="F136" s="45"/>
      <c r="G136" s="45"/>
      <c r="H136" s="45">
        <v>2206000</v>
      </c>
    </row>
    <row r="137" spans="2:8" ht="12.75" hidden="1">
      <c r="B137" s="43" t="s">
        <v>129</v>
      </c>
      <c r="D137" s="45"/>
      <c r="E137" s="45"/>
      <c r="F137" s="45"/>
      <c r="G137" s="45"/>
      <c r="H137" s="45">
        <v>50000</v>
      </c>
    </row>
    <row r="138" spans="2:8" ht="12.75" hidden="1">
      <c r="B138" s="43" t="s">
        <v>130</v>
      </c>
      <c r="D138" s="45"/>
      <c r="E138" s="45"/>
      <c r="F138" s="45"/>
      <c r="G138" s="45"/>
      <c r="H138" s="45">
        <v>2129083</v>
      </c>
    </row>
    <row r="139" spans="2:8" ht="13.5" hidden="1" thickBot="1">
      <c r="B139" s="43"/>
      <c r="D139" s="45"/>
      <c r="E139" s="45"/>
      <c r="F139" s="45"/>
      <c r="G139" s="45"/>
      <c r="H139" s="71">
        <f>SUM(H135:H138)</f>
        <v>33672000</v>
      </c>
    </row>
    <row r="140" spans="2:8" ht="12.75" hidden="1">
      <c r="B140" s="43"/>
      <c r="D140" s="45"/>
      <c r="E140" s="45"/>
      <c r="F140" s="45"/>
      <c r="G140" s="45"/>
      <c r="H140" s="45"/>
    </row>
    <row r="141" spans="1:8" ht="12.75">
      <c r="A141" s="43"/>
      <c r="B141" s="35" t="s">
        <v>162</v>
      </c>
      <c r="D141" s="45"/>
      <c r="E141" s="45"/>
      <c r="F141" s="45"/>
      <c r="G141" s="45"/>
      <c r="H141" s="4"/>
    </row>
    <row r="142" spans="4:8" ht="12.75">
      <c r="D142" s="45"/>
      <c r="E142" s="45"/>
      <c r="F142" s="45"/>
      <c r="G142" s="45"/>
      <c r="H142" s="45"/>
    </row>
    <row r="143" spans="4:8" ht="12.75">
      <c r="D143" s="45"/>
      <c r="E143" s="45"/>
      <c r="F143" s="45"/>
      <c r="G143" s="45"/>
      <c r="H143" s="45"/>
    </row>
    <row r="144" spans="1:8" ht="12.75">
      <c r="A144" s="43" t="s">
        <v>89</v>
      </c>
      <c r="B144" s="3" t="s">
        <v>181</v>
      </c>
      <c r="D144" s="45"/>
      <c r="E144" s="45"/>
      <c r="F144" s="45"/>
      <c r="G144" s="45"/>
      <c r="H144" s="45"/>
    </row>
    <row r="145" spans="2:8" ht="12.75" customHeight="1">
      <c r="B145" s="35" t="s">
        <v>285</v>
      </c>
      <c r="D145" s="45"/>
      <c r="E145" s="45"/>
      <c r="F145" s="45"/>
      <c r="G145" s="45"/>
      <c r="H145" s="45"/>
    </row>
    <row r="146" spans="2:8" ht="12.75" customHeight="1">
      <c r="B146" s="35" t="s">
        <v>308</v>
      </c>
      <c r="D146" s="45"/>
      <c r="E146" s="45"/>
      <c r="F146" s="45"/>
      <c r="G146" s="45"/>
      <c r="H146" s="45"/>
    </row>
    <row r="147" spans="2:8" ht="12.75" customHeight="1">
      <c r="B147" s="35" t="s">
        <v>309</v>
      </c>
      <c r="D147" s="45"/>
      <c r="E147" s="45"/>
      <c r="F147" s="45"/>
      <c r="G147" s="45"/>
      <c r="H147" s="45"/>
    </row>
    <row r="148" spans="2:8" ht="12.75" customHeight="1">
      <c r="B148" s="35" t="s">
        <v>286</v>
      </c>
      <c r="D148" s="45"/>
      <c r="E148" s="45"/>
      <c r="F148" s="45"/>
      <c r="G148" s="45"/>
      <c r="H148" s="45"/>
    </row>
    <row r="149" spans="4:8" ht="12.75" customHeight="1">
      <c r="D149" s="45"/>
      <c r="E149" s="45"/>
      <c r="F149" s="45"/>
      <c r="G149" s="45"/>
      <c r="H149" s="45"/>
    </row>
    <row r="150" spans="2:8" ht="12.75" customHeight="1">
      <c r="B150" s="35" t="s">
        <v>253</v>
      </c>
      <c r="D150" s="45"/>
      <c r="E150" s="45"/>
      <c r="F150" s="45"/>
      <c r="G150" s="45"/>
      <c r="H150" s="45"/>
    </row>
    <row r="151" spans="4:8" ht="12.75" customHeight="1">
      <c r="D151" s="45"/>
      <c r="E151" s="45"/>
      <c r="F151" s="45"/>
      <c r="G151" s="45"/>
      <c r="H151" s="45"/>
    </row>
    <row r="152" spans="4:8" ht="12.75" customHeight="1">
      <c r="D152" s="45"/>
      <c r="E152" s="45"/>
      <c r="F152" s="45"/>
      <c r="G152" s="45"/>
      <c r="H152" s="45"/>
    </row>
    <row r="153" spans="1:8" s="142" customFormat="1" ht="12.75">
      <c r="A153" s="43" t="s">
        <v>92</v>
      </c>
      <c r="B153" s="3" t="s">
        <v>105</v>
      </c>
      <c r="D153" s="143"/>
      <c r="E153" s="143"/>
      <c r="F153" s="143"/>
      <c r="G153" s="143"/>
      <c r="H153" s="143"/>
    </row>
    <row r="154" spans="1:8" s="142" customFormat="1" ht="12.75">
      <c r="A154" s="43"/>
      <c r="B154" s="35" t="s">
        <v>348</v>
      </c>
      <c r="D154" s="143"/>
      <c r="E154" s="143"/>
      <c r="F154" s="143"/>
      <c r="G154" s="143"/>
      <c r="H154" s="143"/>
    </row>
    <row r="155" spans="1:8" s="142" customFormat="1" ht="12.75">
      <c r="A155" s="43"/>
      <c r="B155" s="35" t="s">
        <v>344</v>
      </c>
      <c r="D155" s="143"/>
      <c r="E155" s="143"/>
      <c r="F155" s="143"/>
      <c r="G155" s="143"/>
      <c r="H155" s="143"/>
    </row>
    <row r="156" spans="1:8" s="142" customFormat="1" ht="12.75">
      <c r="A156" s="43"/>
      <c r="B156" s="35" t="s">
        <v>349</v>
      </c>
      <c r="D156" s="143"/>
      <c r="E156" s="143"/>
      <c r="F156" s="143"/>
      <c r="G156" s="143"/>
      <c r="H156" s="143"/>
    </row>
    <row r="157" spans="1:8" s="142" customFormat="1" ht="12.75">
      <c r="A157" s="43"/>
      <c r="B157" s="35"/>
      <c r="D157" s="143"/>
      <c r="E157" s="143"/>
      <c r="F157" s="143"/>
      <c r="G157" s="143"/>
      <c r="H157" s="143"/>
    </row>
    <row r="158" spans="1:8" s="142" customFormat="1" ht="12.75">
      <c r="A158" s="43"/>
      <c r="B158" s="35" t="s">
        <v>350</v>
      </c>
      <c r="D158" s="143"/>
      <c r="E158" s="143"/>
      <c r="F158" s="143"/>
      <c r="G158" s="143"/>
      <c r="H158" s="143"/>
    </row>
    <row r="159" spans="1:8" s="142" customFormat="1" ht="12.75">
      <c r="A159" s="43"/>
      <c r="B159" s="35" t="s">
        <v>351</v>
      </c>
      <c r="D159" s="143"/>
      <c r="E159" s="143"/>
      <c r="F159" s="143"/>
      <c r="G159" s="143"/>
      <c r="H159" s="143"/>
    </row>
    <row r="160" spans="1:8" s="142" customFormat="1" ht="12.75">
      <c r="A160" s="43"/>
      <c r="B160" s="35"/>
      <c r="D160" s="143"/>
      <c r="E160" s="143"/>
      <c r="F160" s="143"/>
      <c r="G160" s="143"/>
      <c r="H160" s="143"/>
    </row>
    <row r="161" spans="4:8" ht="12.75">
      <c r="D161" s="45"/>
      <c r="E161" s="45"/>
      <c r="F161" s="45"/>
      <c r="G161" s="45"/>
      <c r="H161" s="45"/>
    </row>
    <row r="162" spans="1:10" s="142" customFormat="1" ht="12.75">
      <c r="A162" s="43" t="s">
        <v>93</v>
      </c>
      <c r="B162" s="3" t="s">
        <v>100</v>
      </c>
      <c r="C162" s="3"/>
      <c r="D162" s="55"/>
      <c r="E162" s="55"/>
      <c r="F162" s="55"/>
      <c r="G162" s="55"/>
      <c r="H162" s="45"/>
      <c r="I162" s="35"/>
      <c r="J162" s="35"/>
    </row>
    <row r="163" spans="1:10" s="142" customFormat="1" ht="12.75">
      <c r="A163" s="35"/>
      <c r="B163" s="35"/>
      <c r="C163" s="35"/>
      <c r="D163" s="45"/>
      <c r="E163" s="45"/>
      <c r="F163" s="45"/>
      <c r="G163" s="45"/>
      <c r="H163" s="45"/>
      <c r="I163" s="35"/>
      <c r="J163" s="35"/>
    </row>
    <row r="164" spans="1:10" s="142" customFormat="1" ht="12.75">
      <c r="A164" s="35"/>
      <c r="B164" s="56"/>
      <c r="C164" s="57"/>
      <c r="D164" s="58"/>
      <c r="E164" s="59"/>
      <c r="F164" s="86" t="s">
        <v>82</v>
      </c>
      <c r="G164" s="56"/>
      <c r="H164" s="119" t="s">
        <v>101</v>
      </c>
      <c r="I164" s="35"/>
      <c r="J164" s="35"/>
    </row>
    <row r="165" spans="1:10" s="142" customFormat="1" ht="12.75">
      <c r="A165" s="35"/>
      <c r="B165" s="60"/>
      <c r="C165" s="49"/>
      <c r="D165" s="48"/>
      <c r="E165" s="61"/>
      <c r="F165" s="87" t="s">
        <v>102</v>
      </c>
      <c r="G165" s="60"/>
      <c r="H165" s="120" t="s">
        <v>102</v>
      </c>
      <c r="I165" s="35"/>
      <c r="J165" s="35"/>
    </row>
    <row r="166" spans="1:10" s="142" customFormat="1" ht="12.75">
      <c r="A166" s="35"/>
      <c r="B166" s="60"/>
      <c r="C166" s="49"/>
      <c r="D166" s="48"/>
      <c r="E166" s="61"/>
      <c r="F166" s="87" t="s">
        <v>292</v>
      </c>
      <c r="G166" s="60"/>
      <c r="H166" s="120" t="s">
        <v>264</v>
      </c>
      <c r="I166" s="35"/>
      <c r="J166" s="35"/>
    </row>
    <row r="167" spans="1:10" s="142" customFormat="1" ht="12.75">
      <c r="A167" s="35"/>
      <c r="B167" s="62"/>
      <c r="C167" s="63"/>
      <c r="D167" s="52"/>
      <c r="E167" s="64"/>
      <c r="F167" s="88" t="s">
        <v>1</v>
      </c>
      <c r="G167" s="62"/>
      <c r="H167" s="121" t="s">
        <v>1</v>
      </c>
      <c r="I167" s="35"/>
      <c r="J167" s="35"/>
    </row>
    <row r="168" spans="1:10" s="142" customFormat="1" ht="12.75">
      <c r="A168" s="35"/>
      <c r="B168" s="65" t="s">
        <v>55</v>
      </c>
      <c r="C168" s="47"/>
      <c r="D168" s="46"/>
      <c r="E168" s="66"/>
      <c r="F168" s="175">
        <v>20210</v>
      </c>
      <c r="G168" s="67"/>
      <c r="H168" s="122">
        <v>23022</v>
      </c>
      <c r="I168" s="35"/>
      <c r="J168" s="35"/>
    </row>
    <row r="169" spans="1:10" s="142" customFormat="1" ht="12.75">
      <c r="A169" s="35"/>
      <c r="B169" s="65" t="s">
        <v>103</v>
      </c>
      <c r="C169" s="47"/>
      <c r="D169" s="46"/>
      <c r="E169" s="66"/>
      <c r="F169" s="67">
        <f>'[1]P&amp;L'!G27</f>
        <v>3682</v>
      </c>
      <c r="G169" s="67"/>
      <c r="H169" s="122">
        <v>3576</v>
      </c>
      <c r="I169" s="35"/>
      <c r="J169" s="35"/>
    </row>
    <row r="170" spans="1:10" s="142" customFormat="1" ht="12.75">
      <c r="A170" s="35"/>
      <c r="B170" s="65" t="s">
        <v>346</v>
      </c>
      <c r="C170" s="47"/>
      <c r="D170" s="46"/>
      <c r="E170" s="66"/>
      <c r="F170" s="67">
        <v>2938</v>
      </c>
      <c r="G170" s="67"/>
      <c r="H170" s="122">
        <v>2860</v>
      </c>
      <c r="I170" s="35"/>
      <c r="J170" s="35"/>
    </row>
    <row r="171" spans="1:10" s="142" customFormat="1" ht="11.25" customHeight="1">
      <c r="A171" s="35"/>
      <c r="B171" s="49"/>
      <c r="C171" s="49"/>
      <c r="D171" s="48"/>
      <c r="E171" s="48"/>
      <c r="F171" s="48"/>
      <c r="G171" s="48"/>
      <c r="H171" s="48"/>
      <c r="I171" s="35"/>
      <c r="J171" s="35"/>
    </row>
    <row r="172" spans="1:10" s="142" customFormat="1" ht="12.75">
      <c r="A172" s="35"/>
      <c r="B172" s="112" t="s">
        <v>338</v>
      </c>
      <c r="C172" s="49"/>
      <c r="D172" s="48"/>
      <c r="E172" s="48"/>
      <c r="F172" s="48"/>
      <c r="G172" s="48"/>
      <c r="H172" s="48"/>
      <c r="I172" s="35"/>
      <c r="J172" s="35"/>
    </row>
    <row r="173" spans="1:10" s="142" customFormat="1" ht="12.75">
      <c r="A173" s="35"/>
      <c r="B173" s="112" t="s">
        <v>345</v>
      </c>
      <c r="C173" s="49"/>
      <c r="D173" s="48"/>
      <c r="E173" s="48"/>
      <c r="F173" s="48"/>
      <c r="G173" s="48"/>
      <c r="H173" s="48"/>
      <c r="I173" s="35"/>
      <c r="J173" s="35"/>
    </row>
    <row r="174" spans="1:10" s="142" customFormat="1" ht="12.75">
      <c r="A174" s="35"/>
      <c r="B174" s="112"/>
      <c r="C174" s="49"/>
      <c r="D174" s="48"/>
      <c r="E174" s="48"/>
      <c r="F174" s="48"/>
      <c r="G174" s="48"/>
      <c r="H174" s="48"/>
      <c r="I174" s="35"/>
      <c r="J174" s="35"/>
    </row>
    <row r="175" spans="3:8" ht="12.75">
      <c r="C175" s="49"/>
      <c r="D175" s="48"/>
      <c r="E175" s="48"/>
      <c r="F175" s="48"/>
      <c r="G175" s="48"/>
      <c r="H175" s="48"/>
    </row>
    <row r="176" spans="1:8" ht="12.75">
      <c r="A176" s="43" t="s">
        <v>96</v>
      </c>
      <c r="B176" s="3" t="s">
        <v>109</v>
      </c>
      <c r="D176" s="45"/>
      <c r="E176" s="45"/>
      <c r="F176" s="45"/>
      <c r="G176" s="45"/>
      <c r="H176" s="45"/>
    </row>
    <row r="177" spans="1:8" ht="12.75">
      <c r="A177" s="43"/>
      <c r="B177" s="35" t="s">
        <v>352</v>
      </c>
      <c r="D177" s="45"/>
      <c r="E177" s="45"/>
      <c r="F177" s="45"/>
      <c r="G177" s="45"/>
      <c r="H177" s="45"/>
    </row>
    <row r="178" spans="1:8" ht="12.75">
      <c r="A178" s="43"/>
      <c r="D178" s="45"/>
      <c r="E178" s="45"/>
      <c r="F178" s="45"/>
      <c r="G178" s="45"/>
      <c r="H178" s="45"/>
    </row>
    <row r="179" spans="1:8" ht="12.75">
      <c r="A179" s="43"/>
      <c r="D179" s="45"/>
      <c r="E179" s="45"/>
      <c r="F179" s="45"/>
      <c r="G179" s="45"/>
      <c r="H179" s="45"/>
    </row>
    <row r="180" spans="1:8" ht="12.75">
      <c r="A180" s="43" t="s">
        <v>99</v>
      </c>
      <c r="B180" s="3" t="s">
        <v>111</v>
      </c>
      <c r="D180" s="45"/>
      <c r="E180" s="45"/>
      <c r="F180" s="45"/>
      <c r="G180" s="45"/>
      <c r="H180" s="45"/>
    </row>
    <row r="181" spans="2:8" ht="12.75">
      <c r="B181" s="35" t="s">
        <v>138</v>
      </c>
      <c r="D181" s="45"/>
      <c r="E181" s="45"/>
      <c r="F181" s="45"/>
      <c r="G181" s="45"/>
      <c r="H181" s="45"/>
    </row>
    <row r="182" spans="4:8" ht="12.75">
      <c r="D182" s="45"/>
      <c r="E182" s="45"/>
      <c r="F182" s="45"/>
      <c r="G182" s="45"/>
      <c r="H182" s="45"/>
    </row>
    <row r="183" spans="4:8" ht="12.75">
      <c r="D183" s="45"/>
      <c r="E183" s="45"/>
      <c r="F183" s="45"/>
      <c r="G183" s="45"/>
      <c r="H183" s="45"/>
    </row>
    <row r="184" spans="1:8" ht="12.75">
      <c r="A184" s="42" t="s">
        <v>104</v>
      </c>
      <c r="B184" s="3" t="s">
        <v>9</v>
      </c>
      <c r="D184" s="45"/>
      <c r="E184" s="45"/>
      <c r="F184" s="45"/>
      <c r="G184" s="45"/>
      <c r="H184" s="45"/>
    </row>
    <row r="185" spans="1:10" ht="12.75">
      <c r="A185" s="42"/>
      <c r="B185" s="3"/>
      <c r="D185" s="179" t="s">
        <v>171</v>
      </c>
      <c r="E185" s="179"/>
      <c r="F185" s="179"/>
      <c r="G185" s="45"/>
      <c r="H185" s="179" t="s">
        <v>172</v>
      </c>
      <c r="I185" s="179"/>
      <c r="J185" s="179"/>
    </row>
    <row r="186" spans="4:10" ht="12.75">
      <c r="D186" s="179" t="s">
        <v>4</v>
      </c>
      <c r="E186" s="179"/>
      <c r="F186" s="179"/>
      <c r="G186" s="45"/>
      <c r="H186" s="179" t="s">
        <v>291</v>
      </c>
      <c r="I186" s="179"/>
      <c r="J186" s="179"/>
    </row>
    <row r="187" spans="4:10" ht="12.75">
      <c r="D187" s="50" t="s">
        <v>292</v>
      </c>
      <c r="E187" s="51"/>
      <c r="F187" s="4" t="s">
        <v>293</v>
      </c>
      <c r="G187" s="51"/>
      <c r="H187" s="50" t="s">
        <v>292</v>
      </c>
      <c r="I187" s="44"/>
      <c r="J187" s="4" t="s">
        <v>293</v>
      </c>
    </row>
    <row r="188" spans="4:10" ht="12.75">
      <c r="D188" s="50" t="s">
        <v>1</v>
      </c>
      <c r="E188" s="51"/>
      <c r="F188" s="50" t="s">
        <v>1</v>
      </c>
      <c r="G188" s="51"/>
      <c r="H188" s="50" t="s">
        <v>1</v>
      </c>
      <c r="I188" s="44"/>
      <c r="J188" s="4" t="s">
        <v>1</v>
      </c>
    </row>
    <row r="189" spans="2:8" ht="12.75">
      <c r="B189" s="35" t="s">
        <v>66</v>
      </c>
      <c r="D189" s="45"/>
      <c r="E189" s="45"/>
      <c r="F189" s="45"/>
      <c r="G189" s="45"/>
      <c r="H189" s="45"/>
    </row>
    <row r="190" spans="2:10" ht="12.75">
      <c r="B190" s="43" t="s">
        <v>67</v>
      </c>
      <c r="D190" s="45">
        <v>652</v>
      </c>
      <c r="E190" s="45"/>
      <c r="F190" s="45">
        <v>1098</v>
      </c>
      <c r="G190" s="45"/>
      <c r="H190" s="45">
        <v>1191</v>
      </c>
      <c r="I190" s="45"/>
      <c r="J190" s="45">
        <v>1299</v>
      </c>
    </row>
    <row r="191" spans="2:11" ht="12.75">
      <c r="B191" s="43" t="s">
        <v>68</v>
      </c>
      <c r="D191" s="52">
        <v>182</v>
      </c>
      <c r="E191" s="52"/>
      <c r="F191" s="52">
        <v>277</v>
      </c>
      <c r="G191" s="52"/>
      <c r="H191" s="52">
        <v>359</v>
      </c>
      <c r="I191" s="52"/>
      <c r="J191" s="52">
        <v>478</v>
      </c>
      <c r="K191" s="49"/>
    </row>
    <row r="192" spans="4:10" ht="12.75">
      <c r="D192" s="45">
        <f>SUM(D190:D191)</f>
        <v>834</v>
      </c>
      <c r="E192" s="45"/>
      <c r="F192" s="45">
        <f>SUM(F190:F191)</f>
        <v>1375</v>
      </c>
      <c r="G192" s="45"/>
      <c r="H192" s="45">
        <f>SUM(H190:H191)</f>
        <v>1550</v>
      </c>
      <c r="I192" s="45"/>
      <c r="J192" s="45">
        <f>SUM(J190:J191)</f>
        <v>1777</v>
      </c>
    </row>
    <row r="193" spans="2:10" ht="12.75">
      <c r="B193" s="35" t="s">
        <v>69</v>
      </c>
      <c r="D193" s="45"/>
      <c r="E193" s="45"/>
      <c r="F193" s="45"/>
      <c r="G193" s="45"/>
      <c r="H193" s="45"/>
      <c r="I193" s="45"/>
      <c r="J193" s="45"/>
    </row>
    <row r="194" spans="2:10" ht="12.75">
      <c r="B194" s="43" t="s">
        <v>67</v>
      </c>
      <c r="D194" s="106">
        <f>-38-52</f>
        <v>-90</v>
      </c>
      <c r="E194" s="45"/>
      <c r="F194" s="106">
        <v>-1</v>
      </c>
      <c r="G194" s="45"/>
      <c r="H194" s="106">
        <f>-38-52</f>
        <v>-90</v>
      </c>
      <c r="I194" s="45"/>
      <c r="J194" s="106">
        <v>-7</v>
      </c>
    </row>
    <row r="195" spans="2:10" ht="12.75">
      <c r="B195" s="43" t="s">
        <v>68</v>
      </c>
      <c r="D195" s="106">
        <v>0</v>
      </c>
      <c r="E195" s="45"/>
      <c r="F195" s="106">
        <v>0</v>
      </c>
      <c r="G195" s="45"/>
      <c r="H195" s="106">
        <v>0</v>
      </c>
      <c r="I195" s="45"/>
      <c r="J195" s="106">
        <v>8</v>
      </c>
    </row>
    <row r="196" spans="4:10" ht="12.75">
      <c r="D196" s="46">
        <f>SUM(D192:D195)</f>
        <v>744</v>
      </c>
      <c r="E196" s="46"/>
      <c r="F196" s="46">
        <f>SUM(F192:F195)</f>
        <v>1374</v>
      </c>
      <c r="G196" s="46"/>
      <c r="H196" s="46">
        <f>SUM(H192:H195)</f>
        <v>1460</v>
      </c>
      <c r="I196" s="46"/>
      <c r="J196" s="46">
        <f>SUM(J192:J195)</f>
        <v>1778</v>
      </c>
    </row>
    <row r="197" spans="4:10" ht="12.75">
      <c r="D197" s="48"/>
      <c r="E197" s="48"/>
      <c r="F197" s="48"/>
      <c r="G197" s="48"/>
      <c r="H197" s="48"/>
      <c r="I197" s="48"/>
      <c r="J197" s="48"/>
    </row>
    <row r="198" spans="4:10" ht="12.75">
      <c r="D198" s="48"/>
      <c r="E198" s="48"/>
      <c r="F198" s="48"/>
      <c r="G198" s="48"/>
      <c r="H198" s="48"/>
      <c r="I198" s="48"/>
      <c r="J198" s="48"/>
    </row>
    <row r="199" spans="2:10" ht="12.75">
      <c r="B199" s="35" t="s">
        <v>177</v>
      </c>
      <c r="D199" s="48"/>
      <c r="E199" s="48"/>
      <c r="F199" s="48"/>
      <c r="G199" s="48"/>
      <c r="H199" s="48"/>
      <c r="I199" s="48"/>
      <c r="J199" s="48"/>
    </row>
    <row r="200" spans="4:10" ht="12.75" customHeight="1">
      <c r="D200" s="179" t="s">
        <v>171</v>
      </c>
      <c r="E200" s="179"/>
      <c r="F200" s="179"/>
      <c r="G200" s="93"/>
      <c r="H200" s="179" t="s">
        <v>172</v>
      </c>
      <c r="I200" s="179"/>
      <c r="J200" s="179"/>
    </row>
    <row r="201" spans="4:11" ht="12.75" customHeight="1">
      <c r="D201" s="181" t="s">
        <v>4</v>
      </c>
      <c r="E201" s="181"/>
      <c r="F201" s="181"/>
      <c r="H201" s="179" t="s">
        <v>291</v>
      </c>
      <c r="I201" s="179"/>
      <c r="J201" s="179"/>
      <c r="K201" s="93"/>
    </row>
    <row r="202" spans="4:10" ht="12.75" customHeight="1">
      <c r="D202" s="50" t="s">
        <v>292</v>
      </c>
      <c r="E202" s="51"/>
      <c r="F202" s="4" t="s">
        <v>293</v>
      </c>
      <c r="G202" s="51"/>
      <c r="H202" s="50" t="s">
        <v>292</v>
      </c>
      <c r="I202" s="44"/>
      <c r="J202" s="4" t="s">
        <v>293</v>
      </c>
    </row>
    <row r="203" spans="4:10" ht="12.75" customHeight="1">
      <c r="D203" s="50" t="s">
        <v>1</v>
      </c>
      <c r="E203" s="51"/>
      <c r="F203" s="50" t="s">
        <v>1</v>
      </c>
      <c r="H203" s="50" t="s">
        <v>1</v>
      </c>
      <c r="I203" s="51"/>
      <c r="J203" s="50" t="s">
        <v>1</v>
      </c>
    </row>
    <row r="204" spans="3:10" ht="12.75" customHeight="1">
      <c r="C204" s="35" t="s">
        <v>182</v>
      </c>
      <c r="D204" s="50"/>
      <c r="E204" s="51"/>
      <c r="F204" s="50"/>
      <c r="H204" s="50"/>
      <c r="I204" s="51"/>
      <c r="J204" s="50"/>
    </row>
    <row r="205" spans="3:10" ht="12.75">
      <c r="C205" s="35" t="s">
        <v>183</v>
      </c>
      <c r="D205" s="94">
        <f>H205-3576</f>
        <v>3682</v>
      </c>
      <c r="E205" s="85"/>
      <c r="F205" s="95">
        <v>4783</v>
      </c>
      <c r="G205" s="68"/>
      <c r="H205" s="94">
        <v>7258</v>
      </c>
      <c r="I205" s="85"/>
      <c r="J205" s="94">
        <v>7873</v>
      </c>
    </row>
    <row r="206" spans="3:10" ht="12.75">
      <c r="C206" s="35" t="s">
        <v>184</v>
      </c>
      <c r="D206" s="85"/>
      <c r="E206" s="85"/>
      <c r="F206" s="68"/>
      <c r="G206" s="68"/>
      <c r="H206" s="85"/>
      <c r="I206" s="85"/>
      <c r="J206" s="85"/>
    </row>
    <row r="207" spans="3:10" ht="12.75">
      <c r="C207" s="35" t="s">
        <v>185</v>
      </c>
      <c r="D207" s="85">
        <f>H207-1001</f>
        <v>1031</v>
      </c>
      <c r="E207" s="85"/>
      <c r="F207" s="68">
        <v>1339</v>
      </c>
      <c r="G207" s="68"/>
      <c r="H207" s="85">
        <v>2032</v>
      </c>
      <c r="I207" s="85"/>
      <c r="J207" s="85">
        <v>2204</v>
      </c>
    </row>
    <row r="208" spans="3:10" ht="12.75">
      <c r="C208" s="35" t="s">
        <v>288</v>
      </c>
      <c r="D208" s="85"/>
      <c r="E208" s="85"/>
      <c r="F208" s="68"/>
      <c r="G208" s="68"/>
      <c r="H208" s="85"/>
      <c r="I208" s="85"/>
      <c r="J208" s="85"/>
    </row>
    <row r="209" spans="3:10" ht="12.75">
      <c r="C209" s="35" t="s">
        <v>287</v>
      </c>
      <c r="D209" s="85">
        <v>-200</v>
      </c>
      <c r="E209" s="85"/>
      <c r="F209" s="108">
        <v>-26</v>
      </c>
      <c r="G209" s="68"/>
      <c r="H209" s="85">
        <f>-51-280-1</f>
        <v>-332</v>
      </c>
      <c r="I209" s="85"/>
      <c r="J209" s="107">
        <v>-52</v>
      </c>
    </row>
    <row r="210" spans="3:10" ht="12.75">
      <c r="C210" s="35" t="s">
        <v>219</v>
      </c>
      <c r="D210" s="85"/>
      <c r="E210" s="85"/>
      <c r="F210" s="108"/>
      <c r="G210" s="68"/>
      <c r="H210" s="85"/>
      <c r="I210" s="85"/>
      <c r="J210" s="107"/>
    </row>
    <row r="211" spans="3:10" ht="12.75">
      <c r="C211" s="35" t="s">
        <v>203</v>
      </c>
      <c r="D211" s="85">
        <v>-102</v>
      </c>
      <c r="E211" s="85"/>
      <c r="F211" s="108">
        <v>-41</v>
      </c>
      <c r="G211" s="68"/>
      <c r="H211" s="85">
        <v>-165</v>
      </c>
      <c r="I211" s="85"/>
      <c r="J211" s="107">
        <v>-72</v>
      </c>
    </row>
    <row r="212" spans="3:10" ht="12.75">
      <c r="C212" s="35" t="s">
        <v>186</v>
      </c>
      <c r="D212" s="85"/>
      <c r="E212" s="85"/>
      <c r="F212" s="68"/>
      <c r="G212" s="68"/>
      <c r="H212" s="85"/>
      <c r="I212" s="85"/>
      <c r="J212" s="85"/>
    </row>
    <row r="213" spans="3:10" ht="12.75">
      <c r="C213" s="35" t="s">
        <v>187</v>
      </c>
      <c r="D213" s="85">
        <v>63</v>
      </c>
      <c r="E213" s="85"/>
      <c r="F213" s="68">
        <v>158</v>
      </c>
      <c r="G213" s="68"/>
      <c r="H213" s="85">
        <v>142</v>
      </c>
      <c r="I213" s="85"/>
      <c r="J213" s="85">
        <v>223</v>
      </c>
    </row>
    <row r="214" spans="3:10" ht="12.75">
      <c r="C214" s="35" t="s">
        <v>188</v>
      </c>
      <c r="D214" s="85"/>
      <c r="E214" s="85"/>
      <c r="F214" s="68"/>
      <c r="G214" s="68"/>
      <c r="H214" s="85"/>
      <c r="I214" s="85"/>
      <c r="J214" s="85"/>
    </row>
    <row r="215" spans="3:10" ht="12.75">
      <c r="C215" s="35" t="s">
        <v>189</v>
      </c>
      <c r="D215" s="85">
        <v>-2</v>
      </c>
      <c r="E215" s="85"/>
      <c r="F215" s="68">
        <v>-10</v>
      </c>
      <c r="G215" s="68"/>
      <c r="H215" s="85">
        <v>-15</v>
      </c>
      <c r="I215" s="85"/>
      <c r="J215" s="85">
        <v>-20</v>
      </c>
    </row>
    <row r="216" spans="3:10" ht="12.75">
      <c r="C216" s="35" t="s">
        <v>266</v>
      </c>
      <c r="D216" s="85"/>
      <c r="E216" s="85"/>
      <c r="F216" s="68"/>
      <c r="G216" s="68"/>
      <c r="H216" s="85"/>
      <c r="I216" s="85"/>
      <c r="J216" s="85"/>
    </row>
    <row r="217" spans="3:12" ht="12.75">
      <c r="C217" s="35" t="s">
        <v>267</v>
      </c>
      <c r="D217" s="85">
        <v>12</v>
      </c>
      <c r="E217" s="85"/>
      <c r="F217" s="124">
        <v>0</v>
      </c>
      <c r="G217" s="68"/>
      <c r="H217" s="124">
        <v>0</v>
      </c>
      <c r="I217" s="85"/>
      <c r="J217" s="124">
        <v>0</v>
      </c>
      <c r="L217" s="68">
        <f>H217-D217</f>
        <v>-12</v>
      </c>
    </row>
    <row r="218" spans="3:10" ht="12.75">
      <c r="C218" s="35" t="s">
        <v>190</v>
      </c>
      <c r="D218" s="85"/>
      <c r="E218" s="85"/>
      <c r="F218" s="68"/>
      <c r="G218" s="68"/>
      <c r="H218" s="85"/>
      <c r="I218" s="85"/>
      <c r="J218" s="85"/>
    </row>
    <row r="219" spans="3:10" ht="12.75">
      <c r="C219" s="35" t="s">
        <v>191</v>
      </c>
      <c r="D219" s="85">
        <v>-54</v>
      </c>
      <c r="E219" s="85"/>
      <c r="F219" s="68">
        <v>-33</v>
      </c>
      <c r="G219" s="68"/>
      <c r="H219" s="85">
        <v>-95</v>
      </c>
      <c r="I219" s="85"/>
      <c r="J219" s="85">
        <v>-449</v>
      </c>
    </row>
    <row r="220" spans="3:10" ht="12.75">
      <c r="C220" s="35" t="s">
        <v>266</v>
      </c>
      <c r="D220" s="85"/>
      <c r="E220" s="85"/>
      <c r="F220" s="68"/>
      <c r="G220" s="68"/>
      <c r="H220" s="85"/>
      <c r="I220" s="85"/>
      <c r="J220" s="85"/>
    </row>
    <row r="221" spans="3:10" ht="12.75">
      <c r="C221" s="35" t="s">
        <v>268</v>
      </c>
      <c r="D221" s="85">
        <v>24</v>
      </c>
      <c r="E221" s="85"/>
      <c r="F221" s="124">
        <v>0</v>
      </c>
      <c r="G221" s="68"/>
      <c r="H221" s="85">
        <v>3</v>
      </c>
      <c r="I221" s="85"/>
      <c r="J221" s="124">
        <v>0</v>
      </c>
    </row>
    <row r="222" spans="3:10" ht="12.75">
      <c r="C222" s="35" t="s">
        <v>204</v>
      </c>
      <c r="D222" s="85"/>
      <c r="E222" s="85"/>
      <c r="F222" s="68"/>
      <c r="G222" s="68"/>
      <c r="H222" s="85"/>
      <c r="I222" s="85"/>
      <c r="J222" s="85"/>
    </row>
    <row r="223" spans="3:10" ht="12.75">
      <c r="C223" s="35" t="s">
        <v>205</v>
      </c>
      <c r="D223" s="107">
        <v>43</v>
      </c>
      <c r="E223" s="85"/>
      <c r="F223" s="124">
        <v>5</v>
      </c>
      <c r="G223" s="68"/>
      <c r="H223" s="107">
        <v>43</v>
      </c>
      <c r="I223" s="85"/>
      <c r="J223" s="107">
        <v>5</v>
      </c>
    </row>
    <row r="224" spans="3:10" ht="12.75" hidden="1">
      <c r="C224" s="35" t="s">
        <v>240</v>
      </c>
      <c r="D224" s="107"/>
      <c r="E224" s="85"/>
      <c r="F224" s="124"/>
      <c r="G224" s="68"/>
      <c r="H224" s="107"/>
      <c r="I224" s="85"/>
      <c r="J224" s="107"/>
    </row>
    <row r="225" spans="3:10" ht="12.75" hidden="1">
      <c r="C225" s="35" t="s">
        <v>241</v>
      </c>
      <c r="D225" s="107">
        <v>0</v>
      </c>
      <c r="E225" s="85"/>
      <c r="F225" s="107">
        <v>0</v>
      </c>
      <c r="G225" s="68"/>
      <c r="H225" s="107">
        <v>0</v>
      </c>
      <c r="I225" s="85"/>
      <c r="J225" s="107">
        <v>0</v>
      </c>
    </row>
    <row r="226" spans="3:10" ht="12.75" hidden="1">
      <c r="C226" s="35" t="s">
        <v>211</v>
      </c>
      <c r="D226" s="107"/>
      <c r="E226" s="85"/>
      <c r="F226" s="68"/>
      <c r="G226" s="68"/>
      <c r="H226" s="107"/>
      <c r="I226" s="85"/>
      <c r="J226" s="85"/>
    </row>
    <row r="227" spans="3:10" ht="12.75" hidden="1">
      <c r="C227" s="35" t="s">
        <v>212</v>
      </c>
      <c r="D227" s="107">
        <v>0</v>
      </c>
      <c r="E227" s="85"/>
      <c r="F227" s="124">
        <v>0</v>
      </c>
      <c r="G227" s="68"/>
      <c r="H227" s="107"/>
      <c r="I227" s="85"/>
      <c r="J227" s="124">
        <v>0</v>
      </c>
    </row>
    <row r="228" spans="3:10" ht="12.75">
      <c r="C228" s="35" t="s">
        <v>192</v>
      </c>
      <c r="D228" s="85"/>
      <c r="E228" s="85"/>
      <c r="F228" s="68"/>
      <c r="G228" s="68"/>
      <c r="H228" s="85"/>
      <c r="I228" s="85"/>
      <c r="J228" s="85"/>
    </row>
    <row r="229" spans="3:10" ht="12.75">
      <c r="C229" s="35" t="s">
        <v>209</v>
      </c>
      <c r="D229" s="85"/>
      <c r="E229" s="85"/>
      <c r="F229" s="68"/>
      <c r="G229" s="68"/>
      <c r="H229" s="85"/>
      <c r="I229" s="85"/>
      <c r="J229" s="85"/>
    </row>
    <row r="230" spans="3:10" ht="12.75">
      <c r="C230" s="35" t="s">
        <v>210</v>
      </c>
      <c r="D230" s="85">
        <v>19</v>
      </c>
      <c r="E230" s="85"/>
      <c r="F230" s="108">
        <v>-18</v>
      </c>
      <c r="G230" s="68"/>
      <c r="H230" s="85">
        <v>-63</v>
      </c>
      <c r="I230" s="85"/>
      <c r="J230" s="85">
        <v>-63</v>
      </c>
    </row>
    <row r="231" spans="3:10" ht="12.75">
      <c r="C231" s="35" t="s">
        <v>200</v>
      </c>
      <c r="D231" s="85"/>
      <c r="E231" s="85"/>
      <c r="F231" s="68"/>
      <c r="G231" s="68"/>
      <c r="H231" s="85"/>
      <c r="I231" s="85"/>
      <c r="J231" s="85"/>
    </row>
    <row r="232" spans="3:10" ht="12.75">
      <c r="C232" s="35" t="s">
        <v>193</v>
      </c>
      <c r="D232" s="85"/>
      <c r="E232" s="85"/>
      <c r="F232" s="68"/>
      <c r="G232" s="68"/>
      <c r="H232" s="85"/>
      <c r="I232" s="85"/>
      <c r="J232" s="85"/>
    </row>
    <row r="233" spans="3:10" ht="12.75">
      <c r="C233" s="35" t="s">
        <v>194</v>
      </c>
      <c r="D233" s="124">
        <f>-38-52</f>
        <v>-90</v>
      </c>
      <c r="E233" s="85"/>
      <c r="F233" s="108">
        <v>0</v>
      </c>
      <c r="G233" s="68"/>
      <c r="H233" s="124">
        <f>-38-52</f>
        <v>-90</v>
      </c>
      <c r="I233" s="85"/>
      <c r="J233" s="107">
        <v>-6</v>
      </c>
    </row>
    <row r="234" spans="3:10" ht="12.75">
      <c r="C234" s="35" t="s">
        <v>195</v>
      </c>
      <c r="D234" s="124">
        <v>0</v>
      </c>
      <c r="E234" s="85"/>
      <c r="F234" s="108">
        <v>0</v>
      </c>
      <c r="G234" s="68"/>
      <c r="H234" s="124"/>
      <c r="I234" s="85"/>
      <c r="J234" s="107">
        <v>8</v>
      </c>
    </row>
    <row r="235" spans="3:10" ht="12.75">
      <c r="C235" s="35" t="s">
        <v>170</v>
      </c>
      <c r="D235" s="96">
        <f>SUM(D207:D234)</f>
        <v>744</v>
      </c>
      <c r="E235" s="85"/>
      <c r="F235" s="97">
        <f>SUM(F207:F234)</f>
        <v>1374</v>
      </c>
      <c r="G235" s="68"/>
      <c r="H235" s="96">
        <f>SUM(H207:H234)</f>
        <v>1460</v>
      </c>
      <c r="I235" s="85"/>
      <c r="J235" s="96">
        <f>SUM(J207:J234)</f>
        <v>1778</v>
      </c>
    </row>
    <row r="236" spans="4:8" ht="12.75">
      <c r="D236" s="48"/>
      <c r="E236" s="48"/>
      <c r="F236" s="48"/>
      <c r="G236" s="48"/>
      <c r="H236" s="48"/>
    </row>
    <row r="237" spans="4:10" ht="12.75">
      <c r="D237" s="48"/>
      <c r="E237" s="48"/>
      <c r="F237" s="48"/>
      <c r="G237" s="48"/>
      <c r="H237" s="48"/>
      <c r="I237" s="48"/>
      <c r="J237" s="48"/>
    </row>
    <row r="238" spans="1:8" ht="12.75" customHeight="1">
      <c r="A238" s="43" t="s">
        <v>106</v>
      </c>
      <c r="B238" s="3" t="s">
        <v>166</v>
      </c>
      <c r="C238" s="3"/>
      <c r="D238" s="55"/>
      <c r="E238" s="45"/>
      <c r="F238" s="45"/>
      <c r="G238" s="45"/>
      <c r="H238" s="45"/>
    </row>
    <row r="239" spans="1:8" ht="12.75" customHeight="1">
      <c r="A239" s="43"/>
      <c r="B239" s="43" t="s">
        <v>121</v>
      </c>
      <c r="C239" s="35" t="s">
        <v>206</v>
      </c>
      <c r="D239" s="55"/>
      <c r="E239" s="45"/>
      <c r="F239" s="45"/>
      <c r="G239" s="45"/>
      <c r="H239" s="45"/>
    </row>
    <row r="240" spans="1:8" ht="12.75" customHeight="1">
      <c r="A240" s="43"/>
      <c r="B240" s="3"/>
      <c r="D240" s="55"/>
      <c r="E240" s="45"/>
      <c r="F240" s="45"/>
      <c r="G240" s="45"/>
      <c r="H240" s="45"/>
    </row>
    <row r="241" spans="2:8" ht="12.75">
      <c r="B241" s="43" t="s">
        <v>163</v>
      </c>
      <c r="C241" s="35" t="s">
        <v>310</v>
      </c>
      <c r="D241" s="45"/>
      <c r="G241" s="114"/>
      <c r="H241" s="4" t="s">
        <v>59</v>
      </c>
    </row>
    <row r="242" spans="2:8" ht="12.75">
      <c r="B242" s="43"/>
      <c r="D242" s="45"/>
      <c r="G242" s="114"/>
      <c r="H242" s="4" t="s">
        <v>291</v>
      </c>
    </row>
    <row r="243" spans="4:8" ht="12.75">
      <c r="D243" s="45"/>
      <c r="H243" s="28" t="s">
        <v>311</v>
      </c>
    </row>
    <row r="244" spans="4:8" ht="12.75">
      <c r="D244" s="45"/>
      <c r="H244" s="4" t="s">
        <v>1</v>
      </c>
    </row>
    <row r="245" spans="4:8" ht="4.5" customHeight="1">
      <c r="D245" s="45"/>
      <c r="H245" s="4"/>
    </row>
    <row r="246" spans="2:8" ht="12.75">
      <c r="B246" s="90"/>
      <c r="C246" s="35" t="s">
        <v>167</v>
      </c>
      <c r="D246" s="45"/>
      <c r="H246" s="44">
        <v>512</v>
      </c>
    </row>
    <row r="247" spans="2:8" ht="12.75">
      <c r="B247" s="90"/>
      <c r="C247" s="35" t="s">
        <v>168</v>
      </c>
      <c r="D247" s="45"/>
      <c r="H247" s="44">
        <v>456</v>
      </c>
    </row>
    <row r="248" spans="2:8" ht="12.75">
      <c r="B248" s="90"/>
      <c r="C248" s="35" t="s">
        <v>169</v>
      </c>
      <c r="D248" s="45"/>
      <c r="H248" s="44">
        <v>456</v>
      </c>
    </row>
    <row r="249" spans="4:8" ht="12.75">
      <c r="D249" s="45"/>
      <c r="F249" s="68"/>
      <c r="H249" s="4"/>
    </row>
    <row r="250" spans="4:8" ht="12.75">
      <c r="D250" s="45"/>
      <c r="H250" s="4"/>
    </row>
    <row r="251" spans="1:2" ht="12.75">
      <c r="A251" s="43" t="s">
        <v>108</v>
      </c>
      <c r="B251" s="3" t="s">
        <v>164</v>
      </c>
    </row>
    <row r="252" ht="12.75">
      <c r="B252" s="35" t="s">
        <v>289</v>
      </c>
    </row>
    <row r="255" spans="1:2" ht="12.75">
      <c r="A255" s="43" t="s">
        <v>110</v>
      </c>
      <c r="B255" s="3" t="s">
        <v>88</v>
      </c>
    </row>
    <row r="256" ht="12.75">
      <c r="B256" s="35" t="s">
        <v>176</v>
      </c>
    </row>
    <row r="259" spans="1:2" ht="12.75">
      <c r="A259" s="43" t="s">
        <v>112</v>
      </c>
      <c r="B259" s="3" t="s">
        <v>156</v>
      </c>
    </row>
    <row r="260" ht="12.75">
      <c r="B260" s="35" t="s">
        <v>333</v>
      </c>
    </row>
    <row r="261" spans="8:10" ht="12.75">
      <c r="H261" s="49"/>
      <c r="I261" s="49"/>
      <c r="J261" s="49"/>
    </row>
    <row r="262" spans="8:10" ht="12.75">
      <c r="H262" s="49"/>
      <c r="I262" s="49"/>
      <c r="J262" s="49"/>
    </row>
    <row r="263" spans="1:2" ht="12.75">
      <c r="A263" s="43" t="s">
        <v>131</v>
      </c>
      <c r="B263" s="3" t="s">
        <v>94</v>
      </c>
    </row>
    <row r="264" ht="12.75">
      <c r="B264" s="35" t="s">
        <v>95</v>
      </c>
    </row>
    <row r="267" spans="1:2" ht="12.75">
      <c r="A267" s="43" t="s">
        <v>144</v>
      </c>
      <c r="B267" s="3" t="s">
        <v>97</v>
      </c>
    </row>
    <row r="268" ht="12.75">
      <c r="B268" s="35" t="s">
        <v>98</v>
      </c>
    </row>
    <row r="271" spans="1:2" ht="12.75">
      <c r="A271" s="43" t="s">
        <v>157</v>
      </c>
      <c r="B271" s="3" t="s">
        <v>160</v>
      </c>
    </row>
    <row r="272" spans="1:2" ht="12.75">
      <c r="A272" s="43"/>
      <c r="B272" s="35" t="s">
        <v>290</v>
      </c>
    </row>
    <row r="273" ht="12.75">
      <c r="A273" s="43"/>
    </row>
    <row r="274" ht="12.75">
      <c r="A274" s="43"/>
    </row>
    <row r="275" spans="1:10" ht="12.75" hidden="1">
      <c r="A275" s="43"/>
      <c r="H275" s="178" t="s">
        <v>59</v>
      </c>
      <c r="I275" s="178"/>
      <c r="J275" s="178"/>
    </row>
    <row r="276" spans="1:10" ht="12.75" hidden="1">
      <c r="A276" s="43"/>
      <c r="H276" s="4" t="s">
        <v>242</v>
      </c>
      <c r="I276" s="3"/>
      <c r="J276" s="4" t="s">
        <v>242</v>
      </c>
    </row>
    <row r="277" spans="1:10" ht="12.75" hidden="1">
      <c r="A277" s="43"/>
      <c r="H277" s="127" t="s">
        <v>223</v>
      </c>
      <c r="I277" s="3"/>
      <c r="J277" s="127" t="s">
        <v>178</v>
      </c>
    </row>
    <row r="278" spans="1:10" ht="12.75" hidden="1">
      <c r="A278" s="43"/>
      <c r="B278" s="35" t="s">
        <v>243</v>
      </c>
      <c r="D278" s="43" t="s">
        <v>246</v>
      </c>
      <c r="H278" s="44" t="s">
        <v>244</v>
      </c>
      <c r="J278" s="44" t="s">
        <v>244</v>
      </c>
    </row>
    <row r="279" spans="1:10" ht="12.75" hidden="1">
      <c r="A279" s="43"/>
      <c r="D279" s="43" t="s">
        <v>247</v>
      </c>
      <c r="H279" s="44" t="s">
        <v>245</v>
      </c>
      <c r="J279" s="44" t="s">
        <v>245</v>
      </c>
    </row>
    <row r="280" ht="12.75" hidden="1">
      <c r="A280" s="43"/>
    </row>
    <row r="281" ht="12.75" hidden="1">
      <c r="A281" s="43"/>
    </row>
    <row r="282" spans="1:2" ht="12.75">
      <c r="A282" s="43" t="s">
        <v>165</v>
      </c>
      <c r="B282" s="3" t="s">
        <v>71</v>
      </c>
    </row>
    <row r="283" spans="1:10" ht="12.75">
      <c r="A283" s="43"/>
      <c r="B283" s="3"/>
      <c r="D283" s="178" t="s">
        <v>171</v>
      </c>
      <c r="E283" s="178"/>
      <c r="F283" s="178"/>
      <c r="H283" s="178" t="s">
        <v>172</v>
      </c>
      <c r="I283" s="178"/>
      <c r="J283" s="178"/>
    </row>
    <row r="284" spans="4:10" ht="12.75">
      <c r="D284" s="179" t="s">
        <v>4</v>
      </c>
      <c r="E284" s="179"/>
      <c r="F284" s="179"/>
      <c r="G284" s="45"/>
      <c r="H284" s="179" t="s">
        <v>291</v>
      </c>
      <c r="I284" s="179"/>
      <c r="J284" s="179"/>
    </row>
    <row r="285" spans="4:10" ht="12.75">
      <c r="D285" s="50" t="s">
        <v>292</v>
      </c>
      <c r="E285" s="51"/>
      <c r="F285" s="51" t="s">
        <v>293</v>
      </c>
      <c r="G285" s="51"/>
      <c r="H285" s="50" t="s">
        <v>292</v>
      </c>
      <c r="I285" s="44"/>
      <c r="J285" s="51" t="s">
        <v>293</v>
      </c>
    </row>
    <row r="286" spans="1:8" ht="12.75">
      <c r="A286" s="43" t="s">
        <v>78</v>
      </c>
      <c r="B286" s="3" t="s">
        <v>73</v>
      </c>
      <c r="D286" s="45"/>
      <c r="E286" s="45"/>
      <c r="F286" s="45"/>
      <c r="G286" s="45"/>
      <c r="H286" s="45"/>
    </row>
    <row r="287" spans="2:10" ht="12.75">
      <c r="B287" s="35" t="s">
        <v>72</v>
      </c>
      <c r="D287" s="48">
        <v>2938</v>
      </c>
      <c r="E287" s="48"/>
      <c r="F287" s="48">
        <v>3409</v>
      </c>
      <c r="G287" s="48"/>
      <c r="H287" s="48">
        <v>5798</v>
      </c>
      <c r="I287" s="48"/>
      <c r="J287" s="48">
        <v>6095</v>
      </c>
    </row>
    <row r="288" spans="4:8" ht="4.5" customHeight="1">
      <c r="D288" s="45"/>
      <c r="E288" s="45"/>
      <c r="F288" s="45"/>
      <c r="G288" s="45"/>
      <c r="H288" s="45"/>
    </row>
    <row r="289" spans="2:11" ht="12.75">
      <c r="B289" s="35" t="s">
        <v>271</v>
      </c>
      <c r="D289" s="45">
        <v>98560</v>
      </c>
      <c r="E289" s="45"/>
      <c r="F289" s="45">
        <v>98263</v>
      </c>
      <c r="G289" s="45" t="s">
        <v>272</v>
      </c>
      <c r="H289" s="45">
        <v>98560</v>
      </c>
      <c r="I289" s="45"/>
      <c r="J289" s="45">
        <v>98180</v>
      </c>
      <c r="K289" s="35" t="s">
        <v>272</v>
      </c>
    </row>
    <row r="290" spans="4:10" ht="4.5" customHeight="1">
      <c r="D290" s="45"/>
      <c r="E290" s="45"/>
      <c r="F290" s="45"/>
      <c r="G290" s="45"/>
      <c r="H290" s="45"/>
      <c r="I290" s="45"/>
      <c r="J290" s="45"/>
    </row>
    <row r="291" spans="2:10" ht="12.75">
      <c r="B291" s="35" t="s">
        <v>73</v>
      </c>
      <c r="D291" s="53">
        <f>+D287/D289*100</f>
        <v>2.980925324675325</v>
      </c>
      <c r="E291" s="45"/>
      <c r="F291" s="53">
        <f>+F287/F289*100</f>
        <v>3.4692610646937303</v>
      </c>
      <c r="G291" s="45"/>
      <c r="H291" s="54">
        <f>+H287/H289*100</f>
        <v>5.882711038961038</v>
      </c>
      <c r="J291" s="54">
        <f>+J287/J289*100</f>
        <v>6.207985333061723</v>
      </c>
    </row>
    <row r="292" spans="4:8" ht="4.5" customHeight="1">
      <c r="D292" s="45"/>
      <c r="E292" s="45"/>
      <c r="F292" s="45"/>
      <c r="G292" s="45"/>
      <c r="H292" s="45"/>
    </row>
    <row r="293" spans="1:8" ht="12.75">
      <c r="A293" s="43" t="s">
        <v>79</v>
      </c>
      <c r="B293" s="3" t="s">
        <v>74</v>
      </c>
      <c r="D293" s="45"/>
      <c r="E293" s="45"/>
      <c r="F293" s="45"/>
      <c r="G293" s="45"/>
      <c r="H293" s="45"/>
    </row>
    <row r="294" spans="2:10" ht="12.75">
      <c r="B294" s="35" t="s">
        <v>72</v>
      </c>
      <c r="D294" s="128" t="s">
        <v>251</v>
      </c>
      <c r="E294" s="48"/>
      <c r="F294" s="48">
        <v>3409</v>
      </c>
      <c r="G294" s="48"/>
      <c r="H294" s="128" t="s">
        <v>251</v>
      </c>
      <c r="I294" s="48"/>
      <c r="J294" s="48">
        <v>6095</v>
      </c>
    </row>
    <row r="295" spans="4:8" ht="4.5" customHeight="1">
      <c r="D295" s="129"/>
      <c r="E295" s="45"/>
      <c r="F295" s="45"/>
      <c r="G295" s="45"/>
      <c r="H295" s="129"/>
    </row>
    <row r="296" spans="2:11" ht="12.75">
      <c r="B296" s="35" t="s">
        <v>271</v>
      </c>
      <c r="D296" s="129" t="s">
        <v>251</v>
      </c>
      <c r="E296" s="45"/>
      <c r="F296" s="45">
        <v>98303</v>
      </c>
      <c r="G296" s="45" t="s">
        <v>272</v>
      </c>
      <c r="H296" s="129" t="s">
        <v>251</v>
      </c>
      <c r="I296" s="45"/>
      <c r="J296" s="45">
        <v>98268</v>
      </c>
      <c r="K296" s="35" t="s">
        <v>272</v>
      </c>
    </row>
    <row r="297" spans="4:8" ht="4.5" customHeight="1">
      <c r="D297" s="90"/>
      <c r="H297" s="90"/>
    </row>
    <row r="298" spans="2:10" ht="12.75">
      <c r="B298" s="35" t="s">
        <v>74</v>
      </c>
      <c r="D298" s="131" t="s">
        <v>251</v>
      </c>
      <c r="F298" s="54">
        <f>+F294/F296*100</f>
        <v>3.4678494043925414</v>
      </c>
      <c r="H298" s="130" t="s">
        <v>251</v>
      </c>
      <c r="J298" s="54">
        <f>+J294/J296*100</f>
        <v>6.202426018642894</v>
      </c>
    </row>
    <row r="299" spans="4:10" ht="12.75">
      <c r="D299" s="131"/>
      <c r="F299" s="54"/>
      <c r="H299" s="130"/>
      <c r="J299" s="54"/>
    </row>
    <row r="300" spans="2:10" ht="12.75">
      <c r="B300" s="35" t="s">
        <v>273</v>
      </c>
      <c r="D300" s="131"/>
      <c r="F300" s="54"/>
      <c r="H300" s="130"/>
      <c r="J300" s="54"/>
    </row>
    <row r="301" spans="4:10" ht="12.75">
      <c r="D301" s="131"/>
      <c r="F301" s="54"/>
      <c r="H301" s="130"/>
      <c r="J301" s="54"/>
    </row>
    <row r="302" spans="1:2" ht="12.75">
      <c r="A302" s="90"/>
      <c r="B302" s="35" t="s">
        <v>294</v>
      </c>
    </row>
    <row r="303" spans="1:2" ht="12.75">
      <c r="A303" s="90"/>
      <c r="B303" s="35" t="s">
        <v>295</v>
      </c>
    </row>
    <row r="306" ht="12.75">
      <c r="A306" s="90"/>
    </row>
    <row r="307" ht="12.75">
      <c r="A307" s="35" t="s">
        <v>114</v>
      </c>
    </row>
    <row r="309" ht="12.75">
      <c r="A309" s="35" t="s">
        <v>115</v>
      </c>
    </row>
    <row r="310" ht="12.75">
      <c r="A310" s="35" t="s">
        <v>116</v>
      </c>
    </row>
    <row r="311" ht="12.75">
      <c r="A311" s="160" t="s">
        <v>312</v>
      </c>
    </row>
  </sheetData>
  <mergeCells count="13">
    <mergeCell ref="D284:F284"/>
    <mergeCell ref="H284:J284"/>
    <mergeCell ref="D283:F283"/>
    <mergeCell ref="H283:J283"/>
    <mergeCell ref="H275:J275"/>
    <mergeCell ref="D185:F185"/>
    <mergeCell ref="H185:J185"/>
    <mergeCell ref="D186:F186"/>
    <mergeCell ref="H186:J186"/>
    <mergeCell ref="H201:J201"/>
    <mergeCell ref="H200:J200"/>
    <mergeCell ref="D201:F201"/>
    <mergeCell ref="D200:F200"/>
  </mergeCells>
  <printOptions/>
  <pageMargins left="0.64" right="0.31" top="0.77" bottom="0.5" header="0.63" footer="0.5"/>
  <pageSetup horizontalDpi="360" verticalDpi="360" orientation="portrait" paperSize="9" scale="91" r:id="rId1"/>
  <rowBreaks count="4" manualBreakCount="4">
    <brk id="59" max="10" man="1"/>
    <brk id="114" max="10" man="1"/>
    <brk id="181" max="10" man="1"/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Total Corporate</cp:lastModifiedBy>
  <cp:lastPrinted>2005-11-29T04:32:06Z</cp:lastPrinted>
  <dcterms:created xsi:type="dcterms:W3CDTF">2002-11-16T00:45:14Z</dcterms:created>
  <dcterms:modified xsi:type="dcterms:W3CDTF">2005-11-29T06:54:04Z</dcterms:modified>
  <cp:category/>
  <cp:version/>
  <cp:contentType/>
  <cp:contentStatus/>
</cp:coreProperties>
</file>